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E:\Mes sites web\La Belgique pour les étudiants\Dossiers\"/>
    </mc:Choice>
  </mc:AlternateContent>
  <xr:revisionPtr revIDLastSave="0" documentId="8_{28688D2B-22D0-4A27-AE11-848242AC1A3C}" xr6:coauthVersionLast="47" xr6:coauthVersionMax="47" xr10:uidLastSave="{00000000-0000-0000-0000-000000000000}"/>
  <bookViews>
    <workbookView xWindow="-120" yWindow="-120" windowWidth="29040" windowHeight="15720" firstSheet="1" activeTab="1" xr2:uid="{00000000-000D-0000-FFFF-FFFF00000000}"/>
  </bookViews>
  <sheets>
    <sheet name="Partis Politiques" sheetId="9" r:id="rId1"/>
    <sheet name="Gouvernements" sheetId="5" r:id="rId2"/>
    <sheet name="fichier gouvernements" sheetId="4" r:id="rId3"/>
    <sheet name="Fédéral" sheetId="1" r:id="rId4"/>
    <sheet name="Communautés" sheetId="2" r:id="rId5"/>
    <sheet name="Communauté française" sheetId="3" r:id="rId6"/>
  </sheets>
  <definedNames>
    <definedName name="G.CF">'fichier gouvernements'!$G$9:$G$15</definedName>
    <definedName name="G.CF.">'fichier gouvernements'!$F$9:$F$16</definedName>
    <definedName name="G.F.">'fichier gouvernements'!$B$9:$B$27</definedName>
    <definedName name="G.G.">'fichier gouvernements'!$E$9:$E$12</definedName>
    <definedName name="G.RB">'fichier gouvernements'!$F$9:$F$16</definedName>
    <definedName name="G.W.">'fichier gouvernements'!$D$9:$D$16</definedName>
    <definedName name="GCF">'fichier gouvernements'!$G$9:$G$15</definedName>
    <definedName name="GF">'fichier gouvernements'!$B$9:$B$27</definedName>
    <definedName name="GFl">'fichier gouvernements'!$C$9:$C$17</definedName>
    <definedName name="GG">'fichier gouvernements'!$E$9:$E$12</definedName>
    <definedName name="GRB">'fichier gouvernements'!$F$9:$F$16</definedName>
    <definedName name="GW">'fichier gouvernements'!$D$9:$D$16</definedName>
    <definedName name="NUM2ROS">#REF!</definedName>
    <definedName name="NUMEROS">#REF!</definedName>
    <definedName name="PARLEMENTS">#REF!</definedName>
    <definedName name="_xlnm.Print_Area" localSheetId="4">Communautés!$A$1:$K$28</definedName>
    <definedName name="_xlnm.Print_Area" localSheetId="3">Fédéral!$A$1:$N$19</definedName>
    <definedName name="_xlnm.Print_Area" localSheetId="1">Gouvernements!$A$1:$M$68</definedName>
    <definedName name="_xlnm.Print_Area" localSheetId="0">'Partis Politiques'!$A$1:$O$36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5" l="1"/>
  <c r="D66" i="5" l="1"/>
  <c r="B66" i="5"/>
  <c r="K63" i="5"/>
  <c r="D63" i="5"/>
  <c r="B63" i="5"/>
  <c r="K66" i="5"/>
  <c r="D60" i="5"/>
  <c r="K57" i="5"/>
  <c r="D57" i="5"/>
  <c r="B57" i="5"/>
  <c r="D54" i="5"/>
  <c r="K60" i="5"/>
  <c r="B60" i="5"/>
  <c r="K54" i="5"/>
  <c r="B54" i="5"/>
  <c r="D51" i="5"/>
  <c r="K51" i="5"/>
  <c r="D47" i="5"/>
  <c r="D41" i="5"/>
  <c r="D35" i="5"/>
  <c r="D28" i="5"/>
  <c r="D22" i="5"/>
  <c r="D16" i="5"/>
  <c r="D10" i="5"/>
  <c r="B51" i="5"/>
  <c r="D44" i="5"/>
  <c r="D38" i="5"/>
  <c r="D32" i="5"/>
  <c r="D25" i="5"/>
  <c r="D19" i="5"/>
  <c r="D13" i="5"/>
  <c r="D46" i="5"/>
  <c r="D40" i="5"/>
  <c r="D34" i="5"/>
  <c r="D27" i="5"/>
  <c r="D21" i="5"/>
  <c r="D15" i="5"/>
  <c r="D9" i="5"/>
  <c r="K43" i="5"/>
  <c r="K37" i="5"/>
  <c r="K31" i="5"/>
  <c r="K24" i="5"/>
  <c r="K18" i="5"/>
  <c r="K12" i="5"/>
  <c r="B46" i="5"/>
  <c r="D43" i="5"/>
  <c r="D37" i="5"/>
  <c r="D31" i="5"/>
  <c r="D24" i="5"/>
  <c r="D18" i="5"/>
  <c r="D12" i="5"/>
  <c r="K46" i="5"/>
  <c r="K40" i="5"/>
  <c r="K34" i="5"/>
  <c r="K27" i="5"/>
  <c r="K21" i="5"/>
  <c r="K15" i="5"/>
  <c r="K9" i="5"/>
  <c r="B43" i="5"/>
  <c r="B37" i="5"/>
  <c r="B31" i="5"/>
  <c r="B24" i="5"/>
  <c r="B18" i="5"/>
  <c r="B12" i="5"/>
  <c r="B40" i="5"/>
  <c r="B34" i="5"/>
  <c r="B27" i="5"/>
  <c r="B21" i="5"/>
  <c r="B15" i="5"/>
  <c r="B9" i="5"/>
  <c r="G6" i="5"/>
  <c r="B6" i="5" l="1"/>
  <c r="D6" i="5"/>
</calcChain>
</file>

<file path=xl/sharedStrings.xml><?xml version="1.0" encoding="utf-8"?>
<sst xmlns="http://schemas.openxmlformats.org/spreadsheetml/2006/main" count="654" uniqueCount="274">
  <si>
    <t>POUVOIR LEGISLATIF FEDERAL</t>
  </si>
  <si>
    <t>POUVOIR JUDICIAIRE</t>
  </si>
  <si>
    <t>LE ROI</t>
  </si>
  <si>
    <t>POUVOIR EXECUTIF FEDERAL</t>
  </si>
  <si>
    <t>Chef de l'Etat</t>
  </si>
  <si>
    <t>Chef des Armées</t>
  </si>
  <si>
    <t>Vote les lois</t>
  </si>
  <si>
    <t>Edicte des propositions de lois</t>
  </si>
  <si>
    <t>Le Sénat (Sénateurs)</t>
  </si>
  <si>
    <t xml:space="preserve"> La Chambre des Représentants (Députés)</t>
  </si>
  <si>
    <t>Edicte des projets de lois</t>
  </si>
  <si>
    <t>Contrôle le Pouvoir Exécutif Fédéral</t>
  </si>
  <si>
    <t>Dirigé par le Roi et le Parlement Fédéral</t>
  </si>
  <si>
    <t>Le Parlement Fédéral a deux chambres:</t>
  </si>
  <si>
    <t>Dirige le Pays</t>
  </si>
  <si>
    <t>Dirigé par le Roi et le Gouvernement Fédéral</t>
  </si>
  <si>
    <t>Contrôle l'application des lois</t>
  </si>
  <si>
    <t>Pouvoir indépendant</t>
  </si>
  <si>
    <t>Exercé par les Cours et Tribunaux</t>
  </si>
  <si>
    <t>Contrôle la légalité des actes du Pouvoir Exécutif</t>
  </si>
  <si>
    <t>Egalement compétent pour les Communautés</t>
  </si>
  <si>
    <t>1 Premier Ministre</t>
  </si>
  <si>
    <t>6 Secrétaires d'Etat</t>
  </si>
  <si>
    <t>12 Ministres Fédéraux</t>
  </si>
  <si>
    <t>1 Cour de Cassation</t>
  </si>
  <si>
    <t>5 Cours d'Appel et du Travail</t>
  </si>
  <si>
    <t>36 Tribunaux de Police et Justice de Paix</t>
  </si>
  <si>
    <t>28 Tribunaux de Première Instance, Com et Trav</t>
  </si>
  <si>
    <t>FEDERAL</t>
  </si>
  <si>
    <t>COMMUNAUTE FRANCAISE</t>
  </si>
  <si>
    <t>PARLEMENT FEDERAL</t>
  </si>
  <si>
    <t>PARLEMENT FLAMAND</t>
  </si>
  <si>
    <t>PARLEMENT DE LA
COMMUNAUTE FRANCAISE</t>
  </si>
  <si>
    <t>PARLEMENT DE LA
COMMUNAUTE
GERMANOPHONE</t>
  </si>
  <si>
    <t>LA CHAMBRE:</t>
  </si>
  <si>
    <t>150 DEPUTES</t>
  </si>
  <si>
    <t>LE SENAT</t>
  </si>
  <si>
    <t>71 SENATEURS:</t>
  </si>
  <si>
    <t>40 Elus directs</t>
  </si>
  <si>
    <t>21 par les communautés</t>
  </si>
  <si>
    <t>10 Cooptés</t>
  </si>
  <si>
    <t>SAR Prince Philippe</t>
  </si>
  <si>
    <t>SAR Princesse Astrid</t>
  </si>
  <si>
    <t>SAR Prince Laurent</t>
  </si>
  <si>
    <t>GOUVERNEMENT</t>
  </si>
  <si>
    <t>1 Ministre-Président</t>
  </si>
  <si>
    <t>8 Ministres</t>
  </si>
  <si>
    <t>3 Ministres</t>
  </si>
  <si>
    <t>6 Ministres</t>
  </si>
  <si>
    <t>75 DEPUTES</t>
  </si>
  <si>
    <t>Région Wallonne</t>
  </si>
  <si>
    <t xml:space="preserve">19 DEPUTES </t>
  </si>
  <si>
    <t>FRANCOPHONES</t>
  </si>
  <si>
    <t>Région Bruxelloise</t>
  </si>
  <si>
    <t>124 DEPUTES</t>
  </si>
  <si>
    <t>PARLEMENT</t>
  </si>
  <si>
    <t>25 DEPUTES</t>
  </si>
  <si>
    <t>COMMUNAUTE ET REGION
 GERMANOPHONE</t>
  </si>
  <si>
    <t>COMMUNAUTE ET REGION
FLAMANDE</t>
  </si>
  <si>
    <t>12 Ministres</t>
  </si>
  <si>
    <t>PARLEMENT DE LA
REGION WALLONNE</t>
  </si>
  <si>
    <t>PARLEMENT DE LA
REGION BRUXELLES-CAPITALE</t>
  </si>
  <si>
    <t>GOUVERNEMENT DE LA
REGION WALLONNE</t>
  </si>
  <si>
    <t>GOUVERNEMENT DE LA
REGION
 BRUXELLES-CAPITALE</t>
  </si>
  <si>
    <t>7 Ministres</t>
  </si>
  <si>
    <t>3 en doublon au Gouvernement</t>
  </si>
  <si>
    <t>de la Communauté Française</t>
  </si>
  <si>
    <t>75 Députés</t>
  </si>
  <si>
    <t>Francophones</t>
  </si>
  <si>
    <t>18 Députés</t>
  </si>
  <si>
    <t>Néerlandophones</t>
  </si>
  <si>
    <t>71 Députés</t>
  </si>
  <si>
    <t>francophones</t>
  </si>
  <si>
    <t>4 Ministres</t>
  </si>
  <si>
    <t>3 Secrétaires d'Etat</t>
  </si>
  <si>
    <t>19 Députés Bruxellois</t>
  </si>
  <si>
    <t>75 Députés
 Wallons</t>
  </si>
  <si>
    <t>dont</t>
  </si>
  <si>
    <t>3 au Gouvernement</t>
  </si>
  <si>
    <t>Wallon</t>
  </si>
  <si>
    <t>Edicte des décrets</t>
  </si>
  <si>
    <t>Edicte des Ordonnances</t>
  </si>
  <si>
    <t>Edicte des Décrets</t>
  </si>
  <si>
    <t>N°</t>
  </si>
  <si>
    <t>Chef de
 Gouvernement</t>
  </si>
  <si>
    <t>Titre</t>
  </si>
  <si>
    <t>Ministre 1</t>
  </si>
  <si>
    <t>Ministre 2</t>
  </si>
  <si>
    <t>Ministre 3</t>
  </si>
  <si>
    <t>Ministre 4</t>
  </si>
  <si>
    <t>Ministre 5</t>
  </si>
  <si>
    <t>Ministre 6</t>
  </si>
  <si>
    <t>Ministre 7</t>
  </si>
  <si>
    <t>Ministre 8</t>
  </si>
  <si>
    <t>Ministre 9</t>
  </si>
  <si>
    <t>Ministre 10</t>
  </si>
  <si>
    <t>Ministre 11</t>
  </si>
  <si>
    <t>Ministre 12</t>
  </si>
  <si>
    <t>Secrétaire 
d'Etat 1</t>
  </si>
  <si>
    <t>Secrétaire 
d'Etat 2</t>
  </si>
  <si>
    <t>Secrétaire 
d'Etat 3</t>
  </si>
  <si>
    <t>Secrétaire 
d'Etat 4</t>
  </si>
  <si>
    <t>Secrétaire 
d'Etat 5</t>
  </si>
  <si>
    <t>Secrétaire 
d'Etat 6</t>
  </si>
  <si>
    <t>Titre
1</t>
  </si>
  <si>
    <t>Titre
2</t>
  </si>
  <si>
    <t>Parti Politique</t>
  </si>
  <si>
    <t>Vice-Premier Ministre</t>
  </si>
  <si>
    <t>MR</t>
  </si>
  <si>
    <t>N-VA</t>
  </si>
  <si>
    <t>Pascal SMET</t>
  </si>
  <si>
    <t>Titre 1</t>
  </si>
  <si>
    <t>Pro DG</t>
  </si>
  <si>
    <t>ProDG</t>
  </si>
  <si>
    <t>PFF</t>
  </si>
  <si>
    <t>Gouvernement de la Région 
Bruxelles-Capitale</t>
  </si>
  <si>
    <t>Gouvernement
Parlement</t>
  </si>
  <si>
    <t>Gouvernement Fédéral</t>
  </si>
  <si>
    <t>Ben WEYTS</t>
  </si>
  <si>
    <t>ECOLO</t>
  </si>
  <si>
    <t>GROEN</t>
  </si>
  <si>
    <t>PS</t>
  </si>
  <si>
    <t>Les partis en Belgique</t>
  </si>
  <si>
    <t>PARTIS D'EXPRESSION FRANCAISE</t>
  </si>
  <si>
    <t>Centre Démocrate Humaniste</t>
  </si>
  <si>
    <t>Parti écologiste</t>
  </si>
  <si>
    <t>Mouvement Réformateur</t>
  </si>
  <si>
    <t>Parti Socialiste</t>
  </si>
  <si>
    <t>Union des Francophones</t>
  </si>
  <si>
    <t>Christlich Soziale Partei </t>
  </si>
  <si>
    <t>Parti  Social Chrétien</t>
  </si>
  <si>
    <t>Partei für Freiheit und Fortschritt</t>
  </si>
  <si>
    <t>Parti pour la Liberté et le Progrès</t>
  </si>
  <si>
    <t>Partei der Deutschsprachigen Belgier</t>
  </si>
  <si>
    <t>Sozialistische Partei</t>
  </si>
  <si>
    <t>Christen-Democratisch en Vlaams</t>
  </si>
  <si>
    <t>Chrétien-Démocrates et Flamands</t>
  </si>
  <si>
    <t>Parti vert</t>
  </si>
  <si>
    <t>Nieuw-Vlaamse Alliantie</t>
  </si>
  <si>
    <t>Nouvelle Alliance Flamande</t>
  </si>
  <si>
    <t>Lijst De Decker</t>
  </si>
  <si>
    <t>Libéraux Flamands</t>
  </si>
  <si>
    <t>Socialistische Partij Anders</t>
  </si>
  <si>
    <t>Socialistes Flamands</t>
  </si>
  <si>
    <t>Vlaams Belang</t>
  </si>
  <si>
    <t>Parti Nationaliste Flamand</t>
  </si>
  <si>
    <t>Parti des Belges d'expression allemande</t>
  </si>
  <si>
    <t>Parti Socialiste germanophone</t>
  </si>
  <si>
    <t>Liste De Decker de tendance libérale</t>
  </si>
  <si>
    <t>Open Vlaamse Liberalen en Démocraten</t>
  </si>
  <si>
    <t>Fédéralistes Démocrates
 Francophones</t>
  </si>
  <si>
    <t>Mouvement pour la Liberté 
et la Démocratie</t>
  </si>
  <si>
    <t>PARTIS D'EXPRESSION NEERLANDAISE</t>
  </si>
  <si>
    <t>PARTIS D'EXPRESSION ALLEMANDE</t>
  </si>
  <si>
    <t>PREMIER MINISTRE</t>
  </si>
  <si>
    <t>MINISTRE-PRESIDENT</t>
  </si>
  <si>
    <t>Oliver PAASCH</t>
  </si>
  <si>
    <t>Gouvernement de la 
Communauté Germanophone</t>
  </si>
  <si>
    <t>Gouvernement de la
 Communauté Flamande</t>
  </si>
  <si>
    <t>Gouvernement de la 
 Communauté Française</t>
  </si>
  <si>
    <t>Vice-Ministre Président</t>
  </si>
  <si>
    <t>Titre 2</t>
  </si>
  <si>
    <t>-</t>
  </si>
  <si>
    <t>Parti Populairre</t>
  </si>
  <si>
    <t>Parti du Travail de Belgique</t>
  </si>
  <si>
    <t>Sven GATZ</t>
  </si>
  <si>
    <t>Hilde KREVITS</t>
  </si>
  <si>
    <t>Gouvernement Wallon</t>
  </si>
  <si>
    <t>Antonios ANTONIADIS</t>
  </si>
  <si>
    <t>Ministre de l'Éducation et de la Recherche Scientifique</t>
  </si>
  <si>
    <t>Sp</t>
  </si>
  <si>
    <t>Rudy VERVOORT</t>
  </si>
  <si>
    <t>Lydia KLINKENBERG</t>
  </si>
  <si>
    <t>Ministre 13</t>
  </si>
  <si>
    <t>Pierre-Yves JEHOLET</t>
  </si>
  <si>
    <t>Zuhal DEMIR</t>
  </si>
  <si>
    <t>cd&amp;V</t>
  </si>
  <si>
    <t>open VLD</t>
  </si>
  <si>
    <t>Ecolo</t>
  </si>
  <si>
    <t>Jacqueline GALANT</t>
  </si>
  <si>
    <t>chargé du Développement territorial et de la Rénovation urbaine, du Tourisme, de la Promotion de l’Image de Bruxelles et du Biculturel d’Intérêt régional</t>
  </si>
  <si>
    <t>Elke VAN DEN BRANDT</t>
  </si>
  <si>
    <t>chargée de la Mobilité, des Travaux publics et de la Sécurité routière</t>
  </si>
  <si>
    <t>chargé de la Transition climatique, de l'Environnement, de l'Energie et de la Démocratie participative</t>
  </si>
  <si>
    <t>Alain MARON</t>
  </si>
  <si>
    <t>chargé des Finances, du Budget, de la Fonction publique, de la Promotion du Multilinguisme et de l’Image de Bruxelles</t>
  </si>
  <si>
    <t>chargé de l’Emploi et de la Formation professionnelle, de la Transition numérique, des Pouvoirs locaux et du Bien-être animal</t>
  </si>
  <si>
    <t>Bernard CLERFAYT</t>
  </si>
  <si>
    <t>Défi</t>
  </si>
  <si>
    <t>Nawal BEN HAMOU</t>
  </si>
  <si>
    <t> chargée du Logement et de l'Egalité des Chances (compétences déléguées par le Ministre-Président Rudi Vervoort)</t>
  </si>
  <si>
    <t>Barbara TRACHTE</t>
  </si>
  <si>
    <t>chargée de la Transition économique et de la Recherche scientifique (compétences déléguées par le Ministre Alain Maron)</t>
  </si>
  <si>
    <t>Sp-A Bxl</t>
  </si>
  <si>
    <t>chargé de l'Urbanisme et du Patrimoine, des Relations européennes et internationales, du Commerce extérieur et de la Lutte contre l'Incendie et l'Aide médicale urgente (compétences déléguées par le Ministre Sven Gatz)</t>
  </si>
  <si>
    <t>Valérie GLATIGNY</t>
  </si>
  <si>
    <t>David CLARINVAL</t>
  </si>
  <si>
    <t>Vincent VAN PETEGHEM</t>
  </si>
  <si>
    <t>Ministre de la Défense</t>
  </si>
  <si>
    <t>Annelies VERLINDEN</t>
  </si>
  <si>
    <t>Ministre de l'Energie</t>
  </si>
  <si>
    <t>Ministre 14</t>
  </si>
  <si>
    <t>Mathias DIEPENDAELE</t>
  </si>
  <si>
    <t>Ministre flamand de l'Économie, de l'Innovation et de l'Industrie, des Affaires étrangères, de la Digitalisation et du Facility Management</t>
  </si>
  <si>
    <t>Ministre flamand de l'Intérieur, de la Politique urbaine et rurale, de la Coexistence, de l'Intégration et de l'Intégration civique, des Affaires administratives, de l'Economie sociale et de la Pêche maritime</t>
  </si>
  <si>
    <t>Mélissa DEPRAETERE</t>
  </si>
  <si>
    <t>Vooruit</t>
  </si>
  <si>
    <t>Ministre flamande du Logement, de l'Énergie et du Climat, du Tourisme et de la Jeunesse</t>
  </si>
  <si>
    <t>Ministre flamand du Budget et des Finances, du Vlaamse Rand, du Patrimoine immobilier et du Bien-être animal</t>
  </si>
  <si>
    <r>
      <t>P</t>
    </r>
    <r>
      <rPr>
        <b/>
        <sz val="11"/>
        <rFont val="Calibri"/>
        <family val="2"/>
        <scheme val="minor"/>
      </rPr>
      <t>S</t>
    </r>
  </si>
  <si>
    <t>Ministre flamand de l'Éducation, de la Justice et du Travail</t>
  </si>
  <si>
    <t>Caroline GENNEZ</t>
  </si>
  <si>
    <t>Ministre flamand du Bien-être social, de la Réduction de la pauvreté, de la Culture et de l'Égalité des chances</t>
  </si>
  <si>
    <t>Jo BROUNS</t>
  </si>
  <si>
    <t>Ministre flamand de l'Environnement et de l'Agriculture</t>
  </si>
  <si>
    <t>Annick DE RIDDER</t>
  </si>
  <si>
    <t>Ministre flamand de la Mobilité, des Travaux publics, des Ports et du Sport.</t>
  </si>
  <si>
    <t>Cieltje VAN ACHTER</t>
  </si>
  <si>
    <t>Ministre flamand des Affaires Bruxelloises et des Médias</t>
  </si>
  <si>
    <t>André DOLIMONT</t>
  </si>
  <si>
    <t>Ministre du Budget, des Finances, de la Recherche et du Bien-être animal.</t>
  </si>
  <si>
    <t>François DESQUESNNES</t>
  </si>
  <si>
    <t>Les Engagés</t>
  </si>
  <si>
    <t>Ministre wallon du Territoire, des Infrastructures, de la Mobilité et des Pouvoirs locaux</t>
  </si>
  <si>
    <t>Yves COPPIETERS</t>
  </si>
  <si>
    <t>Les Engagé</t>
  </si>
  <si>
    <t>Ministre de la Santé, de l'Environnement, des Solidarités et de l'Économie sociale</t>
  </si>
  <si>
    <t> Ministre de la Fonction publique, de la Simplification administrative et des Infrastructures sportives</t>
  </si>
  <si>
    <t>Valérie LESCRENIERS</t>
  </si>
  <si>
    <t>Ministre du Tourisme, du Patrimoine et de la Petite enfance</t>
  </si>
  <si>
    <t>Cécile NEVEN</t>
  </si>
  <si>
    <t>Ministre wallonne de l'Énergie, du Plan Air-Climat, du Logement et des Aéroports</t>
  </si>
  <si>
    <t>Anne-Catherine DALCQ</t>
  </si>
  <si>
    <t>Ministre wallonne de l'Agriculture et de la Ruralité</t>
  </si>
  <si>
    <t>Elisabeth DEGRYSE</t>
  </si>
  <si>
    <t>Chargée du budget, de l'enseignement supérieur, de la culture, des relations internationales et des relations intra-francophones</t>
  </si>
  <si>
    <t>Le Engagés</t>
  </si>
  <si>
    <t>Ministre de l'Education et de l'Enseignement de promotion sociale</t>
  </si>
  <si>
    <t>Valérie LESCRENIER</t>
  </si>
  <si>
    <t>1 Vice-Ministre Président</t>
  </si>
  <si>
    <t>Ministre de l’Enfance, de la Santé, de la jeunesse, de l'aide à la jeunesse et des maisons de justice</t>
  </si>
  <si>
    <t>Ministre des sports, de la fonction publique, de la simplification administrative et des médias</t>
  </si>
  <si>
    <t>Ministre de la santé, de l'égalité des chances et des droits des femmes</t>
  </si>
  <si>
    <t>Adrien JOLIMONT</t>
  </si>
  <si>
    <t>Ministre de la Recherche</t>
  </si>
  <si>
    <t>Ministre des pouvoirs locaux et des finances</t>
  </si>
  <si>
    <t>Ministre de la santé  et des affaires sociales, de l'aménagement du territoire et du logement</t>
  </si>
  <si>
    <t>Gregor FRECHES</t>
  </si>
  <si>
    <t>Ministre de la culture, des sports, de l'emploi et des médias</t>
  </si>
  <si>
    <t>Bart DE WEVER</t>
  </si>
  <si>
    <t>NV-A</t>
  </si>
  <si>
    <t>Ministre de l’Emploi, de l’Economie et de l’Agriculture</t>
  </si>
  <si>
    <t>Patrick PREVOT</t>
  </si>
  <si>
    <t>Ministre des Affaires étrangères, des Affaires européennes et de la Coopération au développement</t>
  </si>
  <si>
    <t>Frank VANDENBROUCKE</t>
  </si>
  <si>
    <t>Ministre des Affaires sociales et de la Santé publique, chargé de la lutte contre la pauvreté</t>
  </si>
  <si>
    <t>Ministre du Budget, chargé de la Simplification administrative</t>
  </si>
  <si>
    <t>ministre de la Justice, chargée de la Mer du Nord</t>
  </si>
  <si>
    <t>Bernard QUINTIN</t>
  </si>
  <si>
    <t>ministre de la Sécurité et de l’Intérieur, chargé de Beliris</t>
  </si>
  <si>
    <t>Théo FRANCKEN</t>
  </si>
  <si>
    <t>Jean-Luc CRUCKE</t>
  </si>
  <si>
    <t>Ministre de la Mobilité, du Climat et de la Transition environnementale</t>
  </si>
  <si>
    <t>Vanessa MATZ</t>
  </si>
  <si>
    <t>Ministre de l’Action et de la Modernisation publiques, chargée des Entreprises publiques, de la Fonction publique, de la Gestion immobilière de l’Etat, du Numérique et des Etablissements scientifiques fédéraux</t>
  </si>
  <si>
    <t>Rob BEENDERS</t>
  </si>
  <si>
    <t>Ministre de la Protection des consommateurs, de la Lutte contre la Fraude sociale, des Personnes handicapées et de l’Egalité des chances</t>
  </si>
  <si>
    <t>Anneleen VAN BOSSUYT</t>
  </si>
  <si>
    <t>Ministre de l’Asile et de la Migration, et de l’Intégration sociale, chargée de la Politique des Grandes villes</t>
  </si>
  <si>
    <t>Mathieu BIHET</t>
  </si>
  <si>
    <t>Eléonore SIMONET</t>
  </si>
  <si>
    <t>Ministre des Classes moyennes, des Indépendants et des PME</t>
  </si>
  <si>
    <t>Jan JAMBON</t>
  </si>
  <si>
    <t>Ministre des Finances et des Pensions, chargé de la Loterie nationale et des Institutions culturelles fédérales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</si>
</sst>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0.000000"/>
  </numFmts>
  <fonts count="18" x14ac:knownFonts="1">
    <font>
      <sz val="12"/>
      <color theme="1"/>
      <name val="Calibri"/>
      <family val="2"/>
    </font>
    <font>
      <sz val="12"/>
      <color theme="0"/>
      <name val="Calibri"/>
      <family val="2"/>
    </font>
    <font>
      <sz val="16"/>
      <color theme="1"/>
      <name val="Calibri"/>
      <family val="2"/>
    </font>
    <font>
      <sz val="26"/>
      <color theme="1"/>
      <name val="Calibri"/>
      <family val="2"/>
    </font>
    <font>
      <sz val="14"/>
      <color theme="1"/>
      <name val="Calibri"/>
      <family val="2"/>
    </font>
    <font>
      <sz val="14"/>
      <color rgb="FF141215"/>
      <name val="Calibri"/>
      <family val="2"/>
      <scheme val="minor"/>
    </font>
    <font>
      <sz val="14"/>
      <color rgb="FF000000"/>
      <name val="Calibri"/>
      <family val="2"/>
      <scheme val="minor"/>
    </font>
    <font>
      <sz val="12"/>
      <color theme="1"/>
      <name val="Calibri"/>
      <family val="2"/>
    </font>
    <font>
      <sz val="11"/>
      <name val="Calibri"/>
      <family val="2"/>
      <scheme val="minor"/>
    </font>
    <font>
      <sz val="12"/>
      <name val="Calibri"/>
      <family val="2"/>
    </font>
    <font>
      <sz val="11"/>
      <name val="Calibri"/>
      <family val="2"/>
    </font>
    <font>
      <u/>
      <sz val="12"/>
      <color theme="10"/>
      <name val="Calibri"/>
      <family val="2"/>
    </font>
    <font>
      <sz val="11"/>
      <name val="Calibri"/>
      <family val="2"/>
      <scheme val="minor"/>
    </font>
    <font>
      <sz val="11"/>
      <name val="Arial"/>
      <family val="2"/>
    </font>
    <font>
      <b/>
      <i/>
      <sz val="11"/>
      <name val="Calibri"/>
      <family val="2"/>
      <scheme val="minor"/>
    </font>
    <font>
      <b/>
      <sz val="11"/>
      <name val="Calibri"/>
      <family val="2"/>
      <scheme val="minor"/>
    </font>
    <font>
      <sz val="10"/>
      <color rgb="FF282828"/>
      <name val="Arial"/>
      <family val="2"/>
    </font>
    <font>
      <sz val="11"/>
      <color rgb="FF28282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70C0"/>
        <bgColor indexed="64"/>
      </patternFill>
    </fill>
    <fill>
      <patternFill patternType="solid">
        <fgColor rgb="FF00B050"/>
        <bgColor indexed="64"/>
      </patternFill>
    </fill>
  </fills>
  <borders count="4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style="double">
        <color auto="1"/>
      </left>
      <right/>
      <top/>
      <bottom/>
      <diagonal/>
    </border>
    <border>
      <left/>
      <right style="double">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double">
        <color auto="1"/>
      </top>
      <bottom style="thin">
        <color auto="1"/>
      </bottom>
      <diagonal/>
    </border>
    <border>
      <left/>
      <right style="medium">
        <color indexed="64"/>
      </right>
      <top/>
      <bottom/>
      <diagonal/>
    </border>
    <border>
      <left/>
      <right style="thin">
        <color auto="1"/>
      </right>
      <top style="double">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thin">
        <color auto="1"/>
      </bottom>
      <diagonal/>
    </border>
    <border>
      <left/>
      <right style="thin">
        <color auto="1"/>
      </right>
      <top style="double">
        <color auto="1"/>
      </top>
      <bottom/>
      <diagonal/>
    </border>
    <border>
      <left/>
      <right/>
      <top style="double">
        <color auto="1"/>
      </top>
      <bottom style="double">
        <color auto="1"/>
      </bottom>
      <diagonal/>
    </border>
    <border>
      <left style="thin">
        <color auto="1"/>
      </left>
      <right/>
      <top style="double">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s>
  <cellStyleXfs count="3">
    <xf numFmtId="0" fontId="0" fillId="0" borderId="0"/>
    <xf numFmtId="164" fontId="7" fillId="0" borderId="0" applyFont="0" applyFill="0" applyBorder="0" applyAlignment="0" applyProtection="0"/>
    <xf numFmtId="0" fontId="11" fillId="0" borderId="0" applyNumberFormat="0" applyFill="0" applyBorder="0" applyAlignment="0" applyProtection="0"/>
  </cellStyleXfs>
  <cellXfs count="307">
    <xf numFmtId="0" fontId="0" fillId="0" borderId="0" xfId="0"/>
    <xf numFmtId="0" fontId="0" fillId="2" borderId="0" xfId="0" applyFill="1" applyAlignment="1">
      <alignment vertical="center"/>
    </xf>
    <xf numFmtId="0" fontId="0" fillId="0" borderId="0" xfId="0" applyAlignment="1">
      <alignment vertical="center"/>
    </xf>
    <xf numFmtId="0" fontId="0" fillId="2" borderId="14" xfId="0" applyFill="1" applyBorder="1" applyAlignment="1">
      <alignment vertical="center"/>
    </xf>
    <xf numFmtId="0" fontId="0" fillId="2" borderId="22" xfId="0" applyFill="1" applyBorder="1" applyAlignment="1">
      <alignment vertical="center"/>
    </xf>
    <xf numFmtId="0" fontId="0" fillId="2" borderId="12" xfId="0" applyFill="1" applyBorder="1" applyAlignment="1">
      <alignment vertical="center"/>
    </xf>
    <xf numFmtId="0" fontId="0" fillId="2" borderId="21" xfId="0" applyFill="1" applyBorder="1" applyAlignment="1">
      <alignment vertical="center"/>
    </xf>
    <xf numFmtId="0" fontId="0" fillId="2" borderId="11"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23" xfId="0" applyFill="1" applyBorder="1" applyAlignment="1">
      <alignment vertical="center"/>
    </xf>
    <xf numFmtId="0" fontId="0" fillId="8" borderId="18"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vertical="center"/>
    </xf>
    <xf numFmtId="0" fontId="0" fillId="2" borderId="24"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vertical="center"/>
    </xf>
    <xf numFmtId="0" fontId="0" fillId="2" borderId="25" xfId="0" applyFill="1" applyBorder="1" applyAlignment="1">
      <alignment vertical="center"/>
    </xf>
    <xf numFmtId="0" fontId="0" fillId="0" borderId="12" xfId="0" applyBorder="1" applyAlignment="1">
      <alignment vertical="center"/>
    </xf>
    <xf numFmtId="165" fontId="0" fillId="0" borderId="0" xfId="0" applyNumberFormat="1" applyAlignment="1">
      <alignment vertical="center"/>
    </xf>
    <xf numFmtId="0" fontId="0" fillId="17" borderId="17" xfId="0" applyFill="1" applyBorder="1" applyAlignment="1">
      <alignment vertical="center"/>
    </xf>
    <xf numFmtId="0" fontId="0" fillId="17" borderId="18" xfId="0" applyFill="1" applyBorder="1" applyAlignment="1">
      <alignment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8" xfId="0" applyFill="1" applyBorder="1" applyAlignment="1">
      <alignment vertical="center"/>
    </xf>
    <xf numFmtId="0" fontId="0" fillId="2" borderId="17" xfId="0" applyFill="1" applyBorder="1" applyAlignment="1">
      <alignment horizontal="center" vertical="center"/>
    </xf>
    <xf numFmtId="0" fontId="0" fillId="2" borderId="29" xfId="0" applyFill="1" applyBorder="1" applyAlignment="1">
      <alignment vertical="center"/>
    </xf>
    <xf numFmtId="0" fontId="0" fillId="2" borderId="0" xfId="0" applyFill="1" applyAlignment="1">
      <alignment horizontal="center" vertical="center" wrapText="1"/>
    </xf>
    <xf numFmtId="0" fontId="0" fillId="8" borderId="17" xfId="0" applyFill="1" applyBorder="1" applyAlignment="1">
      <alignment vertical="center"/>
    </xf>
    <xf numFmtId="0" fontId="0" fillId="8" borderId="18" xfId="0" applyFill="1" applyBorder="1" applyAlignment="1">
      <alignment vertical="center"/>
    </xf>
    <xf numFmtId="0" fontId="0" fillId="2" borderId="31" xfId="0" applyFill="1" applyBorder="1" applyAlignment="1">
      <alignment vertical="center"/>
    </xf>
    <xf numFmtId="0" fontId="0" fillId="2" borderId="34" xfId="0" applyFill="1" applyBorder="1" applyAlignment="1">
      <alignment vertical="center"/>
    </xf>
    <xf numFmtId="0" fontId="0" fillId="2" borderId="12" xfId="0" applyFill="1" applyBorder="1" applyAlignment="1">
      <alignment horizontal="center" vertical="center"/>
    </xf>
    <xf numFmtId="0" fontId="0" fillId="2" borderId="35" xfId="0" applyFill="1" applyBorder="1" applyAlignment="1">
      <alignment vertical="center"/>
    </xf>
    <xf numFmtId="0" fontId="0" fillId="8" borderId="0" xfId="0" applyFill="1" applyAlignment="1">
      <alignment vertical="center"/>
    </xf>
    <xf numFmtId="0" fontId="0" fillId="2" borderId="36" xfId="0" applyFill="1" applyBorder="1" applyAlignment="1">
      <alignment vertical="center"/>
    </xf>
    <xf numFmtId="0" fontId="0" fillId="2" borderId="37" xfId="0" applyFill="1" applyBorder="1" applyAlignment="1">
      <alignment vertical="center"/>
    </xf>
    <xf numFmtId="0" fontId="0" fillId="2" borderId="13" xfId="0" applyFill="1" applyBorder="1" applyAlignment="1">
      <alignment horizontal="center" vertical="center" wrapText="1"/>
    </xf>
    <xf numFmtId="0" fontId="0" fillId="2" borderId="20" xfId="0" applyFill="1" applyBorder="1" applyAlignment="1">
      <alignment vertical="center"/>
    </xf>
    <xf numFmtId="0" fontId="0" fillId="2" borderId="33" xfId="0" applyFill="1" applyBorder="1" applyAlignment="1">
      <alignment vertical="center"/>
    </xf>
    <xf numFmtId="0" fontId="0" fillId="0" borderId="0" xfId="0" applyAlignment="1">
      <alignment horizontal="center" vertical="center"/>
    </xf>
    <xf numFmtId="0" fontId="0" fillId="2" borderId="0" xfId="0" applyFill="1"/>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0" fillId="2" borderId="5" xfId="0" applyFill="1" applyBorder="1"/>
    <xf numFmtId="0" fontId="0" fillId="2" borderId="6" xfId="0" applyFill="1" applyBorder="1"/>
    <xf numFmtId="0" fontId="0" fillId="2" borderId="7" xfId="0" applyFill="1" applyBorder="1"/>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0" fillId="2" borderId="15" xfId="0" applyFill="1" applyBorder="1"/>
    <xf numFmtId="0" fontId="0" fillId="2" borderId="16" xfId="0" applyFill="1" applyBorder="1"/>
    <xf numFmtId="0" fontId="4" fillId="2" borderId="16" xfId="0" applyFont="1" applyFill="1" applyBorder="1" applyAlignment="1">
      <alignment horizontal="left" vertical="center"/>
    </xf>
    <xf numFmtId="0" fontId="0" fillId="2" borderId="8" xfId="0"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5" xfId="0" applyFont="1" applyFill="1" applyBorder="1" applyAlignment="1">
      <alignment horizontal="center"/>
    </xf>
    <xf numFmtId="0" fontId="4" fillId="2" borderId="0" xfId="0" applyFont="1" applyFill="1" applyAlignment="1">
      <alignment horizont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vertical="center"/>
    </xf>
    <xf numFmtId="0" fontId="0" fillId="2" borderId="10" xfId="0" applyFill="1" applyBorder="1"/>
    <xf numFmtId="0" fontId="0" fillId="2" borderId="9" xfId="0" applyFill="1" applyBorder="1"/>
    <xf numFmtId="0" fontId="0" fillId="9" borderId="39" xfId="0" applyFill="1" applyBorder="1" applyAlignment="1">
      <alignment vertical="center"/>
    </xf>
    <xf numFmtId="0" fontId="0" fillId="9" borderId="12" xfId="0" applyFill="1" applyBorder="1" applyAlignment="1">
      <alignment vertical="center"/>
    </xf>
    <xf numFmtId="0" fontId="0" fillId="9" borderId="40" xfId="0" applyFill="1" applyBorder="1" applyAlignment="1">
      <alignment vertical="center"/>
    </xf>
    <xf numFmtId="0" fontId="0" fillId="9" borderId="1" xfId="0" applyFill="1" applyBorder="1" applyAlignment="1">
      <alignment vertical="center"/>
    </xf>
    <xf numFmtId="0" fontId="0" fillId="0" borderId="0" xfId="0" applyAlignment="1">
      <alignment vertical="center" wrapText="1"/>
    </xf>
    <xf numFmtId="0" fontId="0" fillId="0" borderId="0" xfId="0" applyAlignment="1">
      <alignment horizontal="left" vertical="center"/>
    </xf>
    <xf numFmtId="0" fontId="0" fillId="2" borderId="0" xfId="0" applyFill="1" applyAlignment="1">
      <alignment horizontal="left" vertical="center" wrapText="1"/>
    </xf>
    <xf numFmtId="0" fontId="0" fillId="2" borderId="0" xfId="0" applyFill="1" applyAlignment="1">
      <alignment vertical="center" wrapText="1"/>
    </xf>
    <xf numFmtId="0" fontId="0" fillId="2" borderId="0" xfId="0" applyFill="1" applyAlignment="1">
      <alignment horizontal="left" vertical="center"/>
    </xf>
    <xf numFmtId="0" fontId="0" fillId="24" borderId="11" xfId="0" applyFill="1" applyBorder="1" applyAlignment="1" applyProtection="1">
      <alignment vertical="center"/>
      <protection locked="0"/>
    </xf>
    <xf numFmtId="0" fontId="0" fillId="24" borderId="12" xfId="0" applyFill="1" applyBorder="1" applyAlignment="1" applyProtection="1">
      <alignment vertical="center"/>
      <protection locked="0"/>
    </xf>
    <xf numFmtId="0" fontId="0" fillId="24" borderId="13" xfId="0" applyFill="1" applyBorder="1" applyAlignment="1" applyProtection="1">
      <alignment vertical="center"/>
      <protection locked="0"/>
    </xf>
    <xf numFmtId="0" fontId="0" fillId="24" borderId="17" xfId="0" applyFill="1" applyBorder="1" applyAlignment="1" applyProtection="1">
      <alignment vertical="center"/>
      <protection locked="0"/>
    </xf>
    <xf numFmtId="0" fontId="0" fillId="24" borderId="0" xfId="0" applyFill="1" applyAlignment="1" applyProtection="1">
      <alignment vertical="center"/>
      <protection locked="0"/>
    </xf>
    <xf numFmtId="0" fontId="0" fillId="24" borderId="18" xfId="0" applyFill="1" applyBorder="1" applyAlignment="1" applyProtection="1">
      <alignment vertical="center"/>
      <protection locked="0"/>
    </xf>
    <xf numFmtId="0" fontId="8" fillId="2" borderId="32" xfId="0" applyFont="1" applyFill="1" applyBorder="1" applyAlignment="1">
      <alignment horizontal="center" vertical="center"/>
    </xf>
    <xf numFmtId="0" fontId="8" fillId="2" borderId="32" xfId="0" applyFont="1" applyFill="1" applyBorder="1" applyAlignment="1">
      <alignment horizontal="center" vertical="center" wrapText="1"/>
    </xf>
    <xf numFmtId="0" fontId="8" fillId="2" borderId="0" xfId="0" applyFont="1" applyFill="1" applyAlignment="1">
      <alignment horizontal="center" vertical="center"/>
    </xf>
    <xf numFmtId="0" fontId="10" fillId="0" borderId="0" xfId="0" applyFont="1" applyAlignment="1">
      <alignment horizontal="center" vertical="center" wrapText="1"/>
    </xf>
    <xf numFmtId="0" fontId="8" fillId="2" borderId="28" xfId="0" applyFont="1" applyFill="1" applyBorder="1" applyAlignment="1">
      <alignment horizontal="center" vertical="center"/>
    </xf>
    <xf numFmtId="0" fontId="8" fillId="2" borderId="0" xfId="0" applyFont="1" applyFill="1"/>
    <xf numFmtId="0" fontId="10" fillId="2" borderId="32" xfId="2" applyFont="1" applyFill="1" applyBorder="1" applyAlignment="1">
      <alignment horizontal="center" vertical="center" wrapText="1"/>
    </xf>
    <xf numFmtId="0" fontId="9" fillId="0" borderId="0" xfId="2" applyFont="1" applyBorder="1" applyAlignment="1">
      <alignment vertical="center" wrapText="1"/>
    </xf>
    <xf numFmtId="0" fontId="10"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center" wrapText="1"/>
    </xf>
    <xf numFmtId="0" fontId="8" fillId="2" borderId="38" xfId="0" applyFont="1" applyFill="1" applyBorder="1" applyAlignment="1">
      <alignment horizontal="center" vertical="center"/>
    </xf>
    <xf numFmtId="0" fontId="8" fillId="2" borderId="38" xfId="0" applyFont="1" applyFill="1" applyBorder="1" applyAlignment="1">
      <alignment horizontal="center" vertical="center" wrapText="1"/>
    </xf>
    <xf numFmtId="0" fontId="8" fillId="2" borderId="32" xfId="0" quotePrefix="1" applyFont="1" applyFill="1" applyBorder="1" applyAlignment="1">
      <alignment horizontal="center" vertical="center"/>
    </xf>
    <xf numFmtId="0" fontId="8" fillId="0" borderId="32"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0" xfId="0" quotePrefix="1" applyFont="1" applyFill="1" applyAlignment="1">
      <alignment horizontal="center" vertical="center"/>
    </xf>
    <xf numFmtId="0" fontId="8" fillId="2" borderId="0" xfId="0" applyFont="1" applyFill="1" applyAlignment="1">
      <alignment horizontal="center" vertical="center" wrapText="1"/>
    </xf>
    <xf numFmtId="0" fontId="8" fillId="2" borderId="33" xfId="0" quotePrefix="1" applyFont="1" applyFill="1" applyBorder="1" applyAlignment="1">
      <alignment horizontal="center" vertical="center"/>
    </xf>
    <xf numFmtId="0" fontId="8" fillId="2" borderId="32" xfId="0" quotePrefix="1" applyFont="1" applyFill="1" applyBorder="1" applyAlignment="1">
      <alignment horizontal="center" vertical="center" wrapText="1"/>
    </xf>
    <xf numFmtId="0" fontId="14" fillId="2" borderId="32" xfId="0" applyFont="1" applyFill="1" applyBorder="1" applyAlignment="1">
      <alignment horizontal="center" vertical="center"/>
    </xf>
    <xf numFmtId="0" fontId="8" fillId="2" borderId="32" xfId="0" applyFont="1" applyFill="1" applyBorder="1"/>
    <xf numFmtId="0" fontId="8" fillId="0" borderId="32" xfId="0" quotePrefix="1" applyFont="1" applyBorder="1" applyAlignment="1">
      <alignment horizontal="center" vertical="center" wrapText="1"/>
    </xf>
    <xf numFmtId="0" fontId="8" fillId="2" borderId="0" xfId="0" applyFont="1" applyFill="1" applyAlignment="1">
      <alignment wrapText="1"/>
    </xf>
    <xf numFmtId="0" fontId="13" fillId="0" borderId="0" xfId="0" applyFont="1" applyAlignment="1">
      <alignment horizontal="left" vertical="center" wrapText="1"/>
    </xf>
    <xf numFmtId="0" fontId="8" fillId="2" borderId="0" xfId="0" applyFont="1" applyFill="1" applyAlignment="1">
      <alignment horizontal="left" vertical="top" wrapText="1"/>
    </xf>
    <xf numFmtId="0" fontId="8" fillId="2" borderId="0" xfId="0" quotePrefix="1" applyFont="1" applyFill="1" applyAlignment="1">
      <alignment horizontal="center" vertical="center" wrapText="1"/>
    </xf>
    <xf numFmtId="0" fontId="8" fillId="2" borderId="0" xfId="0" applyFont="1" applyFill="1" applyAlignment="1">
      <alignment horizontal="center"/>
    </xf>
    <xf numFmtId="0" fontId="17" fillId="0" borderId="0" xfId="0" applyFont="1" applyAlignment="1">
      <alignment horizontal="center" vertical="center" wrapText="1"/>
    </xf>
    <xf numFmtId="0" fontId="17" fillId="0" borderId="3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0" xfId="0" applyFont="1" applyAlignment="1">
      <alignment horizontal="left" vertical="center" wrapText="1"/>
    </xf>
    <xf numFmtId="0" fontId="17" fillId="2" borderId="0" xfId="0" applyFont="1" applyFill="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6" fillId="2" borderId="0" xfId="0" applyFont="1" applyFill="1" applyAlignment="1">
      <alignment horizontal="center" vertical="center"/>
    </xf>
    <xf numFmtId="0" fontId="6"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4" fillId="2" borderId="0" xfId="0" applyFont="1" applyFill="1" applyAlignment="1">
      <alignment horizontal="left" vertical="center"/>
    </xf>
    <xf numFmtId="0" fontId="4" fillId="2" borderId="16" xfId="0" applyFont="1" applyFill="1" applyBorder="1" applyAlignment="1">
      <alignment horizontal="left" vertical="center"/>
    </xf>
    <xf numFmtId="164" fontId="4" fillId="2" borderId="0" xfId="1" applyFont="1" applyFill="1" applyBorder="1" applyAlignment="1">
      <alignment horizontal="left" vertical="center" wrapText="1"/>
    </xf>
    <xf numFmtId="164" fontId="4" fillId="2" borderId="0" xfId="1" applyFont="1" applyFill="1" applyBorder="1" applyAlignment="1">
      <alignment horizontal="left" vertical="center"/>
    </xf>
    <xf numFmtId="164" fontId="4" fillId="2" borderId="16" xfId="1"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xf>
    <xf numFmtId="0" fontId="4" fillId="2" borderId="16" xfId="0" applyFont="1" applyFill="1" applyBorder="1" applyAlignment="1">
      <alignment horizontal="center"/>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0" fillId="11" borderId="11" xfId="0" applyFill="1" applyBorder="1" applyAlignment="1">
      <alignment horizontal="center" vertical="center"/>
    </xf>
    <xf numFmtId="0" fontId="0" fillId="11" borderId="12" xfId="0" applyFill="1" applyBorder="1" applyAlignment="1">
      <alignment horizontal="center" vertical="center"/>
    </xf>
    <xf numFmtId="0" fontId="0" fillId="11" borderId="19" xfId="0" applyFill="1" applyBorder="1" applyAlignment="1">
      <alignment horizontal="center" vertical="center"/>
    </xf>
    <xf numFmtId="0" fontId="0" fillId="11" borderId="1" xfId="0" applyFill="1" applyBorder="1" applyAlignment="1">
      <alignment horizontal="center" vertical="center"/>
    </xf>
    <xf numFmtId="0" fontId="0" fillId="11" borderId="39" xfId="0" applyFill="1" applyBorder="1" applyAlignment="1">
      <alignment horizontal="left" vertical="center" wrapText="1"/>
    </xf>
    <xf numFmtId="0" fontId="0" fillId="11" borderId="12" xfId="0" applyFill="1" applyBorder="1" applyAlignment="1">
      <alignment horizontal="left" vertical="center" wrapText="1"/>
    </xf>
    <xf numFmtId="0" fontId="0" fillId="11" borderId="40" xfId="0" applyFill="1" applyBorder="1" applyAlignment="1">
      <alignment horizontal="left" vertical="center" wrapText="1"/>
    </xf>
    <xf numFmtId="0" fontId="0" fillId="11" borderId="1" xfId="0" applyFill="1" applyBorder="1" applyAlignment="1">
      <alignment horizontal="left" vertical="center" wrapText="1"/>
    </xf>
    <xf numFmtId="0" fontId="0" fillId="6" borderId="39" xfId="0" applyFill="1" applyBorder="1" applyAlignment="1">
      <alignment horizontal="center" vertical="center"/>
    </xf>
    <xf numFmtId="0" fontId="0" fillId="6" borderId="13" xfId="0" applyFill="1" applyBorder="1" applyAlignment="1">
      <alignment horizontal="center" vertical="center"/>
    </xf>
    <xf numFmtId="0" fontId="0" fillId="6" borderId="40" xfId="0" applyFill="1" applyBorder="1" applyAlignment="1">
      <alignment horizontal="center" vertical="center"/>
    </xf>
    <xf numFmtId="0" fontId="0" fillId="6" borderId="20" xfId="0" applyFill="1" applyBorder="1" applyAlignment="1">
      <alignment horizontal="center" vertical="center"/>
    </xf>
    <xf numFmtId="0" fontId="0" fillId="11" borderId="43" xfId="0" applyFill="1" applyBorder="1" applyAlignment="1">
      <alignment horizontal="center" vertical="center"/>
    </xf>
    <xf numFmtId="0" fontId="0" fillId="11" borderId="44" xfId="0" applyFill="1" applyBorder="1" applyAlignment="1">
      <alignment horizontal="center" vertical="center"/>
    </xf>
    <xf numFmtId="0" fontId="0" fillId="11" borderId="46" xfId="0" applyFill="1" applyBorder="1" applyAlignment="1">
      <alignment horizontal="center" vertical="center"/>
    </xf>
    <xf numFmtId="0" fontId="0" fillId="11" borderId="47" xfId="0" applyFill="1" applyBorder="1" applyAlignment="1">
      <alignment horizontal="center" vertical="center"/>
    </xf>
    <xf numFmtId="0" fontId="0" fillId="6" borderId="44" xfId="0" applyFill="1" applyBorder="1" applyAlignment="1">
      <alignment horizontal="center" vertical="center"/>
    </xf>
    <xf numFmtId="0" fontId="0" fillId="6" borderId="45" xfId="0" applyFill="1" applyBorder="1" applyAlignment="1">
      <alignment horizontal="center" vertical="center"/>
    </xf>
    <xf numFmtId="0" fontId="0" fillId="6" borderId="47" xfId="0" applyFill="1" applyBorder="1" applyAlignment="1">
      <alignment horizontal="center" vertical="center"/>
    </xf>
    <xf numFmtId="0" fontId="0" fillId="6" borderId="48" xfId="0" applyFill="1" applyBorder="1" applyAlignment="1">
      <alignment horizontal="center" vertic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9" borderId="46" xfId="0" applyFill="1" applyBorder="1" applyAlignment="1">
      <alignment horizontal="center" vertical="center"/>
    </xf>
    <xf numFmtId="0" fontId="0" fillId="9" borderId="47" xfId="0" applyFill="1" applyBorder="1" applyAlignment="1">
      <alignment horizontal="center" vertical="center"/>
    </xf>
    <xf numFmtId="0" fontId="0" fillId="8" borderId="44" xfId="0" applyFill="1" applyBorder="1" applyAlignment="1">
      <alignment horizontal="center" vertical="center"/>
    </xf>
    <xf numFmtId="0" fontId="0" fillId="8" borderId="45" xfId="0" applyFill="1" applyBorder="1" applyAlignment="1">
      <alignment horizontal="center" vertic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9" borderId="40" xfId="0" applyFill="1" applyBorder="1" applyAlignment="1">
      <alignment horizontal="left" vertical="center" wrapText="1"/>
    </xf>
    <xf numFmtId="0" fontId="0" fillId="9" borderId="1" xfId="0" applyFill="1" applyBorder="1" applyAlignment="1">
      <alignment horizontal="left" vertical="center" wrapText="1"/>
    </xf>
    <xf numFmtId="0" fontId="0" fillId="9" borderId="42" xfId="0" applyFill="1" applyBorder="1" applyAlignment="1">
      <alignment horizontal="left" vertical="center" wrapText="1"/>
    </xf>
    <xf numFmtId="0" fontId="0" fillId="9" borderId="11" xfId="0" applyFill="1" applyBorder="1" applyAlignment="1">
      <alignment horizontal="center" vertical="center"/>
    </xf>
    <xf numFmtId="0" fontId="0" fillId="9" borderId="12" xfId="0" applyFill="1" applyBorder="1" applyAlignment="1">
      <alignment horizontal="center" vertical="center"/>
    </xf>
    <xf numFmtId="0" fontId="0" fillId="9" borderId="19" xfId="0" applyFill="1" applyBorder="1" applyAlignment="1">
      <alignment horizontal="center" vertical="center"/>
    </xf>
    <xf numFmtId="0" fontId="0" fillId="9" borderId="1" xfId="0" applyFill="1" applyBorder="1" applyAlignment="1">
      <alignment horizontal="center" vertical="center"/>
    </xf>
    <xf numFmtId="0" fontId="0" fillId="8" borderId="39" xfId="0" applyFill="1" applyBorder="1" applyAlignment="1">
      <alignment horizontal="center" vertical="center"/>
    </xf>
    <xf numFmtId="0" fontId="0" fillId="8" borderId="13" xfId="0" applyFill="1" applyBorder="1" applyAlignment="1">
      <alignment horizontal="center" vertical="center"/>
    </xf>
    <xf numFmtId="0" fontId="0" fillId="8" borderId="40" xfId="0" applyFill="1" applyBorder="1" applyAlignment="1">
      <alignment horizontal="center" vertical="center"/>
    </xf>
    <xf numFmtId="0" fontId="0" fillId="8" borderId="20" xfId="0" applyFill="1" applyBorder="1" applyAlignment="1">
      <alignment horizontal="center" vertical="center"/>
    </xf>
    <xf numFmtId="0" fontId="0" fillId="9" borderId="39" xfId="0" applyFill="1" applyBorder="1" applyAlignment="1">
      <alignment horizontal="left" vertical="center" wrapText="1"/>
    </xf>
    <xf numFmtId="0" fontId="0" fillId="9" borderId="12" xfId="0" applyFill="1" applyBorder="1" applyAlignment="1">
      <alignment horizontal="left" vertical="center" wrapText="1"/>
    </xf>
    <xf numFmtId="0" fontId="0" fillId="9" borderId="39" xfId="0" applyFill="1" applyBorder="1" applyAlignment="1">
      <alignment horizontal="center" vertical="center"/>
    </xf>
    <xf numFmtId="0" fontId="0" fillId="9" borderId="13" xfId="0" applyFill="1" applyBorder="1" applyAlignment="1">
      <alignment horizontal="center" vertical="center"/>
    </xf>
    <xf numFmtId="0" fontId="0" fillId="9" borderId="40" xfId="0" applyFill="1" applyBorder="1" applyAlignment="1">
      <alignment horizontal="center" vertical="center"/>
    </xf>
    <xf numFmtId="0" fontId="0" fillId="9" borderId="20" xfId="0" applyFill="1" applyBorder="1" applyAlignment="1">
      <alignment horizontal="center" vertical="center"/>
    </xf>
    <xf numFmtId="0" fontId="1" fillId="24" borderId="19" xfId="0" applyFont="1" applyFill="1" applyBorder="1" applyAlignment="1" applyProtection="1">
      <alignment horizontal="center" vertical="center"/>
      <protection locked="0"/>
    </xf>
    <xf numFmtId="0" fontId="1" fillId="24" borderId="1" xfId="0" applyFont="1" applyFill="1" applyBorder="1" applyAlignment="1" applyProtection="1">
      <alignment horizontal="center" vertical="center"/>
      <protection locked="0"/>
    </xf>
    <xf numFmtId="0" fontId="1" fillId="24" borderId="20" xfId="0" applyFont="1" applyFill="1" applyBorder="1" applyAlignment="1" applyProtection="1">
      <alignment horizontal="center" vertical="center"/>
      <protection locked="0"/>
    </xf>
    <xf numFmtId="0" fontId="1" fillId="24" borderId="0" xfId="0" applyFont="1" applyFill="1" applyAlignment="1" applyProtection="1">
      <alignment horizontal="center" vertical="center"/>
      <protection locked="0"/>
    </xf>
    <xf numFmtId="0" fontId="1" fillId="24" borderId="18" xfId="0" applyFont="1" applyFill="1" applyBorder="1" applyAlignment="1" applyProtection="1">
      <alignment horizontal="center" vertical="center"/>
      <protection locked="0"/>
    </xf>
    <xf numFmtId="0" fontId="0" fillId="25" borderId="39" xfId="0" applyFill="1" applyBorder="1" applyAlignment="1">
      <alignment horizontal="center" vertical="center"/>
    </xf>
    <xf numFmtId="0" fontId="0" fillId="25" borderId="12" xfId="0" applyFill="1" applyBorder="1" applyAlignment="1">
      <alignment horizontal="center" vertical="center"/>
    </xf>
    <xf numFmtId="0" fontId="0" fillId="25" borderId="41" xfId="0" applyFill="1" applyBorder="1" applyAlignment="1">
      <alignment horizontal="center" vertical="center"/>
    </xf>
    <xf numFmtId="0" fontId="0" fillId="25" borderId="40" xfId="0" applyFill="1" applyBorder="1" applyAlignment="1">
      <alignment horizontal="center" vertical="center"/>
    </xf>
    <xf numFmtId="0" fontId="0" fillId="25" borderId="1" xfId="0" applyFill="1" applyBorder="1" applyAlignment="1">
      <alignment horizontal="center" vertical="center"/>
    </xf>
    <xf numFmtId="0" fontId="0" fillId="25" borderId="42" xfId="0" applyFill="1" applyBorder="1" applyAlignment="1">
      <alignment horizontal="center" vertical="center"/>
    </xf>
    <xf numFmtId="0" fontId="0" fillId="25" borderId="11" xfId="0" applyFill="1" applyBorder="1" applyAlignment="1">
      <alignment horizontal="center" vertical="center"/>
    </xf>
    <xf numFmtId="0" fontId="0" fillId="25" borderId="19" xfId="0" applyFill="1" applyBorder="1" applyAlignment="1">
      <alignment horizontal="center" vertical="center"/>
    </xf>
    <xf numFmtId="0" fontId="0" fillId="18" borderId="39" xfId="0" applyFill="1" applyBorder="1" applyAlignment="1">
      <alignment horizontal="center" vertical="center"/>
    </xf>
    <xf numFmtId="0" fontId="0" fillId="18" borderId="13" xfId="0" applyFill="1" applyBorder="1" applyAlignment="1">
      <alignment horizontal="center" vertical="center"/>
    </xf>
    <xf numFmtId="0" fontId="0" fillId="18" borderId="40" xfId="0" applyFill="1" applyBorder="1" applyAlignment="1">
      <alignment horizontal="center" vertical="center"/>
    </xf>
    <xf numFmtId="0" fontId="0" fillId="18" borderId="20" xfId="0" applyFill="1" applyBorder="1" applyAlignment="1">
      <alignment horizontal="center" vertical="center"/>
    </xf>
    <xf numFmtId="0" fontId="0" fillId="16" borderId="2" xfId="0" applyFill="1" applyBorder="1" applyAlignment="1">
      <alignment horizontal="center" vertical="center"/>
    </xf>
    <xf numFmtId="0" fontId="0" fillId="16" borderId="3" xfId="0" applyFill="1" applyBorder="1" applyAlignment="1">
      <alignment horizontal="center" vertical="center"/>
    </xf>
    <xf numFmtId="0" fontId="0" fillId="16"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1" xfId="0" applyFill="1" applyBorder="1" applyAlignment="1">
      <alignment horizontal="center" vertical="center"/>
    </xf>
    <xf numFmtId="0" fontId="0" fillId="4" borderId="20"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0" borderId="5" xfId="0" applyFill="1" applyBorder="1" applyAlignment="1">
      <alignment horizontal="center" vertical="center"/>
    </xf>
    <xf numFmtId="0" fontId="0" fillId="10" borderId="6" xfId="0" applyFill="1" applyBorder="1" applyAlignment="1">
      <alignment horizontal="center" vertical="center"/>
    </xf>
    <xf numFmtId="0" fontId="0" fillId="10" borderId="7" xfId="0" applyFill="1" applyBorder="1" applyAlignment="1">
      <alignment horizontal="center" vertical="center"/>
    </xf>
    <xf numFmtId="0" fontId="0" fillId="10" borderId="15" xfId="0" applyFill="1" applyBorder="1" applyAlignment="1">
      <alignment horizontal="center" vertical="center"/>
    </xf>
    <xf numFmtId="0" fontId="0" fillId="10" borderId="0" xfId="0" applyFill="1" applyAlignment="1">
      <alignment horizontal="center" vertical="center"/>
    </xf>
    <xf numFmtId="0" fontId="0" fillId="10" borderId="16" xfId="0" applyFill="1" applyBorder="1" applyAlignment="1">
      <alignment horizontal="center" vertical="center"/>
    </xf>
    <xf numFmtId="0" fontId="0" fillId="10" borderId="8" xfId="0" applyFill="1" applyBorder="1" applyAlignment="1">
      <alignment horizontal="center" vertical="center"/>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15" xfId="0" applyFill="1" applyBorder="1" applyAlignment="1">
      <alignment horizontal="center" vertical="center"/>
    </xf>
    <xf numFmtId="0" fontId="0" fillId="6" borderId="0" xfId="0" applyFill="1" applyAlignment="1">
      <alignment horizontal="center" vertical="center"/>
    </xf>
    <xf numFmtId="0" fontId="0" fillId="6" borderId="16"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7" xfId="0" applyFill="1" applyBorder="1" applyAlignment="1">
      <alignment horizontal="center" vertical="center"/>
    </xf>
    <xf numFmtId="0" fontId="0" fillId="9" borderId="15" xfId="0" applyFill="1" applyBorder="1" applyAlignment="1">
      <alignment horizontal="center" vertical="center"/>
    </xf>
    <xf numFmtId="0" fontId="0" fillId="9" borderId="0" xfId="0" applyFill="1" applyAlignment="1">
      <alignment horizontal="center" vertical="center"/>
    </xf>
    <xf numFmtId="0" fontId="0" fillId="9" borderId="16" xfId="0" applyFill="1" applyBorder="1" applyAlignment="1">
      <alignment horizontal="center" vertical="center"/>
    </xf>
    <xf numFmtId="0" fontId="0" fillId="9" borderId="8" xfId="0" applyFill="1" applyBorder="1" applyAlignment="1">
      <alignment horizontal="center" vertical="center"/>
    </xf>
    <xf numFmtId="0" fontId="0" fillId="9" borderId="9" xfId="0" applyFill="1" applyBorder="1" applyAlignment="1">
      <alignment horizontal="center" vertical="center"/>
    </xf>
    <xf numFmtId="0" fontId="0" fillId="9" borderId="10" xfId="0" applyFill="1" applyBorder="1" applyAlignment="1">
      <alignment horizontal="center" vertical="center"/>
    </xf>
    <xf numFmtId="0" fontId="0" fillId="12" borderId="19" xfId="0" applyFill="1" applyBorder="1" applyAlignment="1">
      <alignment horizontal="center" vertical="center"/>
    </xf>
    <xf numFmtId="0" fontId="0" fillId="12" borderId="1" xfId="0" applyFill="1" applyBorder="1" applyAlignment="1">
      <alignment horizontal="center" vertical="center"/>
    </xf>
    <xf numFmtId="0" fontId="0" fillId="12" borderId="20"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17" xfId="0" applyFill="1" applyBorder="1" applyAlignment="1">
      <alignment horizontal="center" vertical="center"/>
    </xf>
    <xf numFmtId="0" fontId="0" fillId="8" borderId="0" xfId="0" applyFill="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1" xfId="0" applyFill="1" applyBorder="1" applyAlignment="1">
      <alignment horizontal="center" vertical="center"/>
    </xf>
    <xf numFmtId="0" fontId="0" fillId="12" borderId="11" xfId="0" applyFill="1" applyBorder="1" applyAlignment="1">
      <alignment horizontal="center"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2" borderId="17" xfId="0" applyFill="1" applyBorder="1" applyAlignment="1">
      <alignment horizontal="center" vertical="center"/>
    </xf>
    <xf numFmtId="0" fontId="0" fillId="12" borderId="0" xfId="0" applyFill="1" applyAlignment="1">
      <alignment horizontal="center" vertical="center"/>
    </xf>
    <xf numFmtId="0" fontId="0" fillId="12" borderId="18" xfId="0" applyFill="1" applyBorder="1" applyAlignment="1">
      <alignment horizontal="center" vertical="center"/>
    </xf>
    <xf numFmtId="0" fontId="0" fillId="17" borderId="19" xfId="0" applyFill="1" applyBorder="1" applyAlignment="1">
      <alignment horizontal="center" vertical="center"/>
    </xf>
    <xf numFmtId="0" fontId="0" fillId="17" borderId="20" xfId="0" applyFill="1" applyBorder="1" applyAlignment="1">
      <alignment horizontal="center" vertical="center"/>
    </xf>
    <xf numFmtId="0" fontId="0" fillId="23" borderId="2" xfId="0" applyFill="1" applyBorder="1" applyAlignment="1">
      <alignment horizontal="center" vertical="center"/>
    </xf>
    <xf numFmtId="0" fontId="0" fillId="23" borderId="4" xfId="0" applyFill="1" applyBorder="1" applyAlignment="1">
      <alignment horizontal="center" vertical="center"/>
    </xf>
    <xf numFmtId="0" fontId="0" fillId="20" borderId="2" xfId="0" applyFill="1" applyBorder="1" applyAlignment="1">
      <alignment horizontal="center" vertical="center"/>
    </xf>
    <xf numFmtId="0" fontId="0" fillId="20" borderId="4" xfId="0" applyFill="1" applyBorder="1" applyAlignment="1">
      <alignment horizontal="center" vertical="center"/>
    </xf>
    <xf numFmtId="0" fontId="0" fillId="22" borderId="2" xfId="0" applyFill="1" applyBorder="1" applyAlignment="1">
      <alignment horizontal="center" vertical="center" wrapText="1"/>
    </xf>
    <xf numFmtId="0" fontId="0" fillId="22" borderId="4" xfId="0" applyFill="1" applyBorder="1" applyAlignment="1">
      <alignment horizontal="center" vertical="center"/>
    </xf>
    <xf numFmtId="0" fontId="0" fillId="17" borderId="17" xfId="0" applyFill="1" applyBorder="1" applyAlignment="1">
      <alignment horizontal="center" vertical="center"/>
    </xf>
    <xf numFmtId="0" fontId="0" fillId="17" borderId="18" xfId="0" applyFill="1" applyBorder="1" applyAlignment="1">
      <alignment horizontal="center" vertical="center"/>
    </xf>
    <xf numFmtId="0" fontId="0" fillId="5" borderId="11" xfId="0" applyFill="1" applyBorder="1" applyAlignment="1">
      <alignment horizontal="center" vertical="center"/>
    </xf>
    <xf numFmtId="0" fontId="0" fillId="5" borderId="13" xfId="0" applyFill="1" applyBorder="1" applyAlignment="1">
      <alignment horizontal="center" vertical="center"/>
    </xf>
    <xf numFmtId="0" fontId="0" fillId="15" borderId="2" xfId="0" applyFill="1" applyBorder="1" applyAlignment="1">
      <alignment horizontal="center" vertical="center" wrapText="1"/>
    </xf>
    <xf numFmtId="0" fontId="0" fillId="15" borderId="4" xfId="0" applyFill="1" applyBorder="1" applyAlignment="1">
      <alignment horizontal="center" vertical="center" wrapText="1"/>
    </xf>
    <xf numFmtId="0" fontId="0" fillId="19" borderId="26" xfId="0" applyFill="1" applyBorder="1" applyAlignment="1">
      <alignment horizontal="center" vertical="center"/>
    </xf>
    <xf numFmtId="0" fontId="0" fillId="19" borderId="27" xfId="0" applyFill="1" applyBorder="1" applyAlignment="1">
      <alignment horizontal="center" vertical="center"/>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17" borderId="11" xfId="0" applyFill="1" applyBorder="1" applyAlignment="1">
      <alignment horizontal="center" vertical="center"/>
    </xf>
    <xf numFmtId="0" fontId="0" fillId="17" borderId="13" xfId="0" applyFill="1" applyBorder="1" applyAlignment="1">
      <alignment horizontal="center" vertical="center"/>
    </xf>
    <xf numFmtId="0" fontId="0" fillId="13" borderId="11" xfId="0" applyFill="1" applyBorder="1" applyAlignment="1">
      <alignment horizontal="center" vertical="center"/>
    </xf>
    <xf numFmtId="0" fontId="0" fillId="13" borderId="13" xfId="0" applyFill="1" applyBorder="1" applyAlignment="1">
      <alignment horizontal="center" vertical="center"/>
    </xf>
    <xf numFmtId="0" fontId="0" fillId="13" borderId="19" xfId="0" applyFill="1" applyBorder="1" applyAlignment="1">
      <alignment horizontal="center" vertical="center"/>
    </xf>
    <xf numFmtId="0" fontId="0" fillId="13" borderId="20" xfId="0" applyFill="1" applyBorder="1" applyAlignment="1">
      <alignment horizontal="center" vertical="center"/>
    </xf>
    <xf numFmtId="0" fontId="0" fillId="21" borderId="26" xfId="0" applyFill="1" applyBorder="1" applyAlignment="1">
      <alignment horizontal="center" vertical="center"/>
    </xf>
    <xf numFmtId="0" fontId="0" fillId="21" borderId="27" xfId="0" applyFill="1" applyBorder="1" applyAlignment="1">
      <alignment horizontal="center" vertical="center"/>
    </xf>
    <xf numFmtId="0" fontId="0" fillId="11" borderId="26" xfId="0" applyFill="1" applyBorder="1" applyAlignment="1">
      <alignment horizontal="center" vertical="center" wrapText="1"/>
    </xf>
    <xf numFmtId="0" fontId="0" fillId="11" borderId="27" xfId="0" applyFill="1" applyBorder="1" applyAlignment="1">
      <alignment horizontal="center" vertical="center" wrapText="1"/>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23" borderId="3" xfId="0" applyFill="1" applyBorder="1" applyAlignment="1">
      <alignment horizontal="center" vertical="center"/>
    </xf>
    <xf numFmtId="0" fontId="0" fillId="3" borderId="30" xfId="0" applyFill="1" applyBorder="1" applyAlignment="1">
      <alignment horizontal="center" vertical="center" wrapText="1"/>
    </xf>
    <xf numFmtId="0" fontId="0" fillId="18" borderId="28" xfId="0" applyFill="1" applyBorder="1" applyAlignment="1">
      <alignment horizontal="center" vertical="center"/>
    </xf>
    <xf numFmtId="0" fontId="0" fillId="18" borderId="32" xfId="0" applyFill="1" applyBorder="1" applyAlignment="1">
      <alignment horizontal="center" vertical="center"/>
    </xf>
    <xf numFmtId="0" fontId="0" fillId="18" borderId="33" xfId="0" applyFill="1" applyBorder="1" applyAlignment="1">
      <alignment horizontal="center" vertical="center"/>
    </xf>
    <xf numFmtId="0" fontId="0" fillId="8" borderId="17" xfId="0" applyFill="1" applyBorder="1" applyAlignment="1">
      <alignment horizontal="center" vertical="center"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339966"/>
      <color rgb="FF38B64D"/>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6" dropStyle="combo" dx="16" fmlaLink="E2" fmlaRange="'fichier gouvernements'!$B$2:$B$7" noThreeD="1" sel="1" val="0"/>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jpe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7</xdr:row>
      <xdr:rowOff>180975</xdr:rowOff>
    </xdr:from>
    <xdr:to>
      <xdr:col>0</xdr:col>
      <xdr:colOff>695568</xdr:colOff>
      <xdr:row>10</xdr:row>
      <xdr:rowOff>57150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2222"/>
        <a:stretch/>
      </xdr:blipFill>
      <xdr:spPr>
        <a:xfrm>
          <a:off x="295275" y="1514475"/>
          <a:ext cx="400293" cy="447675"/>
        </a:xfrm>
        <a:prstGeom prst="rect">
          <a:avLst/>
        </a:prstGeom>
      </xdr:spPr>
    </xdr:pic>
    <xdr:clientData/>
  </xdr:twoCellAnchor>
  <xdr:twoCellAnchor editAs="oneCell">
    <xdr:from>
      <xdr:col>0</xdr:col>
      <xdr:colOff>85725</xdr:colOff>
      <xdr:row>11</xdr:row>
      <xdr:rowOff>0</xdr:rowOff>
    </xdr:from>
    <xdr:to>
      <xdr:col>1</xdr:col>
      <xdr:colOff>31510</xdr:colOff>
      <xdr:row>12</xdr:row>
      <xdr:rowOff>28574</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6667"/>
        <a:stretch/>
      </xdr:blipFill>
      <xdr:spPr>
        <a:xfrm>
          <a:off x="85725" y="2095500"/>
          <a:ext cx="783985" cy="219074"/>
        </a:xfrm>
        <a:prstGeom prst="rect">
          <a:avLst/>
        </a:prstGeom>
      </xdr:spPr>
    </xdr:pic>
    <xdr:clientData/>
  </xdr:twoCellAnchor>
  <xdr:twoCellAnchor editAs="oneCell">
    <xdr:from>
      <xdr:col>0</xdr:col>
      <xdr:colOff>180975</xdr:colOff>
      <xdr:row>14</xdr:row>
      <xdr:rowOff>9525</xdr:rowOff>
    </xdr:from>
    <xdr:to>
      <xdr:col>0</xdr:col>
      <xdr:colOff>790574</xdr:colOff>
      <xdr:row>16</xdr:row>
      <xdr:rowOff>2293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975" y="2676525"/>
          <a:ext cx="609599" cy="373768"/>
        </a:xfrm>
        <a:prstGeom prst="rect">
          <a:avLst/>
        </a:prstGeom>
      </xdr:spPr>
    </xdr:pic>
    <xdr:clientData/>
  </xdr:twoCellAnchor>
  <xdr:twoCellAnchor editAs="oneCell">
    <xdr:from>
      <xdr:col>0</xdr:col>
      <xdr:colOff>114300</xdr:colOff>
      <xdr:row>17</xdr:row>
      <xdr:rowOff>47625</xdr:rowOff>
    </xdr:from>
    <xdr:to>
      <xdr:col>1</xdr:col>
      <xdr:colOff>40217</xdr:colOff>
      <xdr:row>18</xdr:row>
      <xdr:rowOff>129967</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18321" b="12621"/>
        <a:stretch/>
      </xdr:blipFill>
      <xdr:spPr>
        <a:xfrm>
          <a:off x="114300" y="3333750"/>
          <a:ext cx="764117" cy="320467"/>
        </a:xfrm>
        <a:prstGeom prst="rect">
          <a:avLst/>
        </a:prstGeom>
      </xdr:spPr>
    </xdr:pic>
    <xdr:clientData/>
  </xdr:twoCellAnchor>
  <xdr:twoCellAnchor editAs="oneCell">
    <xdr:from>
      <xdr:col>0</xdr:col>
      <xdr:colOff>142875</xdr:colOff>
      <xdr:row>20</xdr:row>
      <xdr:rowOff>104775</xdr:rowOff>
    </xdr:from>
    <xdr:to>
      <xdr:col>1</xdr:col>
      <xdr:colOff>13578</xdr:colOff>
      <xdr:row>21</xdr:row>
      <xdr:rowOff>180975</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896" r="4329"/>
        <a:stretch/>
      </xdr:blipFill>
      <xdr:spPr>
        <a:xfrm>
          <a:off x="142875" y="4067175"/>
          <a:ext cx="708903" cy="314325"/>
        </a:xfrm>
        <a:prstGeom prst="rect">
          <a:avLst/>
        </a:prstGeom>
      </xdr:spPr>
    </xdr:pic>
    <xdr:clientData/>
  </xdr:twoCellAnchor>
  <xdr:twoCellAnchor editAs="oneCell">
    <xdr:from>
      <xdr:col>0</xdr:col>
      <xdr:colOff>200025</xdr:colOff>
      <xdr:row>23</xdr:row>
      <xdr:rowOff>0</xdr:rowOff>
    </xdr:from>
    <xdr:to>
      <xdr:col>0</xdr:col>
      <xdr:colOff>714375</xdr:colOff>
      <xdr:row>25</xdr:row>
      <xdr:rowOff>85725</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0025" y="4638675"/>
          <a:ext cx="514350" cy="514350"/>
        </a:xfrm>
        <a:prstGeom prst="rect">
          <a:avLst/>
        </a:prstGeom>
      </xdr:spPr>
    </xdr:pic>
    <xdr:clientData/>
  </xdr:twoCellAnchor>
  <xdr:twoCellAnchor editAs="oneCell">
    <xdr:from>
      <xdr:col>0</xdr:col>
      <xdr:colOff>85725</xdr:colOff>
      <xdr:row>26</xdr:row>
      <xdr:rowOff>114300</xdr:rowOff>
    </xdr:from>
    <xdr:to>
      <xdr:col>1</xdr:col>
      <xdr:colOff>57150</xdr:colOff>
      <xdr:row>28</xdr:row>
      <xdr:rowOff>57150</xdr:rowOff>
    </xdr:to>
    <xdr:pic>
      <xdr:nvPicPr>
        <xdr:cNvPr id="15" name="Imag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50000"/>
        <a:stretch/>
      </xdr:blipFill>
      <xdr:spPr>
        <a:xfrm>
          <a:off x="85725" y="5381625"/>
          <a:ext cx="809625" cy="381000"/>
        </a:xfrm>
        <a:prstGeom prst="rect">
          <a:avLst/>
        </a:prstGeom>
      </xdr:spPr>
    </xdr:pic>
    <xdr:clientData/>
  </xdr:twoCellAnchor>
  <xdr:twoCellAnchor editAs="oneCell">
    <xdr:from>
      <xdr:col>5</xdr:col>
      <xdr:colOff>85725</xdr:colOff>
      <xdr:row>8</xdr:row>
      <xdr:rowOff>47625</xdr:rowOff>
    </xdr:from>
    <xdr:to>
      <xdr:col>5</xdr:col>
      <xdr:colOff>828675</xdr:colOff>
      <xdr:row>10</xdr:row>
      <xdr:rowOff>14644</xdr:rowOff>
    </xdr:to>
    <xdr:pic>
      <xdr:nvPicPr>
        <xdr:cNvPr id="17" name="Imag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3272" t="13675"/>
        <a:stretch/>
      </xdr:blipFill>
      <xdr:spPr>
        <a:xfrm>
          <a:off x="3638550" y="1571625"/>
          <a:ext cx="742950" cy="348019"/>
        </a:xfrm>
        <a:prstGeom prst="rect">
          <a:avLst/>
        </a:prstGeom>
      </xdr:spPr>
    </xdr:pic>
    <xdr:clientData/>
  </xdr:twoCellAnchor>
  <xdr:twoCellAnchor editAs="oneCell">
    <xdr:from>
      <xdr:col>5</xdr:col>
      <xdr:colOff>114300</xdr:colOff>
      <xdr:row>11</xdr:row>
      <xdr:rowOff>47625</xdr:rowOff>
    </xdr:from>
    <xdr:to>
      <xdr:col>6</xdr:col>
      <xdr:colOff>251884</xdr:colOff>
      <xdr:row>13</xdr:row>
      <xdr:rowOff>51099</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67125" y="2143125"/>
          <a:ext cx="975784" cy="384474"/>
        </a:xfrm>
        <a:prstGeom prst="rect">
          <a:avLst/>
        </a:prstGeom>
      </xdr:spPr>
    </xdr:pic>
    <xdr:clientData/>
  </xdr:twoCellAnchor>
  <xdr:twoCellAnchor editAs="oneCell">
    <xdr:from>
      <xdr:col>5</xdr:col>
      <xdr:colOff>123825</xdr:colOff>
      <xdr:row>14</xdr:row>
      <xdr:rowOff>76200</xdr:rowOff>
    </xdr:from>
    <xdr:to>
      <xdr:col>6</xdr:col>
      <xdr:colOff>246197</xdr:colOff>
      <xdr:row>15</xdr:row>
      <xdr:rowOff>129117</xdr:rowOff>
    </xdr:to>
    <xdr:pic>
      <xdr:nvPicPr>
        <xdr:cNvPr id="22" name="Imag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7695"/>
        <a:stretch/>
      </xdr:blipFill>
      <xdr:spPr>
        <a:xfrm>
          <a:off x="3676650" y="2743200"/>
          <a:ext cx="960572" cy="243417"/>
        </a:xfrm>
        <a:prstGeom prst="rect">
          <a:avLst/>
        </a:prstGeom>
      </xdr:spPr>
    </xdr:pic>
    <xdr:clientData/>
  </xdr:twoCellAnchor>
  <xdr:twoCellAnchor editAs="oneCell">
    <xdr:from>
      <xdr:col>5</xdr:col>
      <xdr:colOff>285750</xdr:colOff>
      <xdr:row>16</xdr:row>
      <xdr:rowOff>238124</xdr:rowOff>
    </xdr:from>
    <xdr:to>
      <xdr:col>6</xdr:col>
      <xdr:colOff>95250</xdr:colOff>
      <xdr:row>19</xdr:row>
      <xdr:rowOff>133668</xdr:rowOff>
    </xdr:to>
    <xdr:pic>
      <xdr:nvPicPr>
        <xdr:cNvPr id="24" name="Imag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838575" y="3286124"/>
          <a:ext cx="647700" cy="609919"/>
        </a:xfrm>
        <a:prstGeom prst="rect">
          <a:avLst/>
        </a:prstGeom>
      </xdr:spPr>
    </xdr:pic>
    <xdr:clientData/>
  </xdr:twoCellAnchor>
  <xdr:twoCellAnchor editAs="oneCell">
    <xdr:from>
      <xdr:col>5</xdr:col>
      <xdr:colOff>95250</xdr:colOff>
      <xdr:row>20</xdr:row>
      <xdr:rowOff>47625</xdr:rowOff>
    </xdr:from>
    <xdr:to>
      <xdr:col>6</xdr:col>
      <xdr:colOff>205841</xdr:colOff>
      <xdr:row>21</xdr:row>
      <xdr:rowOff>222250</xdr:rowOff>
    </xdr:to>
    <xdr:pic>
      <xdr:nvPicPr>
        <xdr:cNvPr id="27" name="Imag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648075" y="4010025"/>
          <a:ext cx="948791" cy="412750"/>
        </a:xfrm>
        <a:prstGeom prst="rect">
          <a:avLst/>
        </a:prstGeom>
      </xdr:spPr>
    </xdr:pic>
    <xdr:clientData/>
  </xdr:twoCellAnchor>
  <xdr:twoCellAnchor editAs="oneCell">
    <xdr:from>
      <xdr:col>5</xdr:col>
      <xdr:colOff>114300</xdr:colOff>
      <xdr:row>23</xdr:row>
      <xdr:rowOff>0</xdr:rowOff>
    </xdr:from>
    <xdr:to>
      <xdr:col>6</xdr:col>
      <xdr:colOff>262467</xdr:colOff>
      <xdr:row>24</xdr:row>
      <xdr:rowOff>198279</xdr:rowOff>
    </xdr:to>
    <xdr:pic>
      <xdr:nvPicPr>
        <xdr:cNvPr id="29" name="Imag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667125" y="4638675"/>
          <a:ext cx="986367" cy="388779"/>
        </a:xfrm>
        <a:prstGeom prst="rect">
          <a:avLst/>
        </a:prstGeom>
      </xdr:spPr>
    </xdr:pic>
    <xdr:clientData/>
  </xdr:twoCellAnchor>
  <xdr:twoCellAnchor editAs="oneCell">
    <xdr:from>
      <xdr:col>5</xdr:col>
      <xdr:colOff>238125</xdr:colOff>
      <xdr:row>25</xdr:row>
      <xdr:rowOff>66675</xdr:rowOff>
    </xdr:from>
    <xdr:to>
      <xdr:col>6</xdr:col>
      <xdr:colOff>121709</xdr:colOff>
      <xdr:row>28</xdr:row>
      <xdr:rowOff>112184</xdr:rowOff>
    </xdr:to>
    <xdr:pic>
      <xdr:nvPicPr>
        <xdr:cNvPr id="31" name="Imag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b="29889"/>
        <a:stretch/>
      </xdr:blipFill>
      <xdr:spPr>
        <a:xfrm>
          <a:off x="3790950" y="5133975"/>
          <a:ext cx="721784" cy="683684"/>
        </a:xfrm>
        <a:prstGeom prst="rect">
          <a:avLst/>
        </a:prstGeom>
      </xdr:spPr>
    </xdr:pic>
    <xdr:clientData/>
  </xdr:twoCellAnchor>
  <xdr:twoCellAnchor editAs="oneCell">
    <xdr:from>
      <xdr:col>10</xdr:col>
      <xdr:colOff>142875</xdr:colOff>
      <xdr:row>8</xdr:row>
      <xdr:rowOff>47625</xdr:rowOff>
    </xdr:from>
    <xdr:to>
      <xdr:col>11</xdr:col>
      <xdr:colOff>137052</xdr:colOff>
      <xdr:row>9</xdr:row>
      <xdr:rowOff>104774</xdr:rowOff>
    </xdr:to>
    <xdr:pic>
      <xdr:nvPicPr>
        <xdr:cNvPr id="33" name="Image 32">
          <a:extLst>
            <a:ext uri="{FF2B5EF4-FFF2-40B4-BE49-F238E27FC236}">
              <a16:creationId xmlns:a16="http://schemas.microsoft.com/office/drawing/2014/main" id="{00000000-0008-0000-0000-000021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b="29870"/>
        <a:stretch/>
      </xdr:blipFill>
      <xdr:spPr>
        <a:xfrm>
          <a:off x="7846219" y="1571625"/>
          <a:ext cx="827614" cy="247649"/>
        </a:xfrm>
        <a:prstGeom prst="rect">
          <a:avLst/>
        </a:prstGeom>
      </xdr:spPr>
    </xdr:pic>
    <xdr:clientData/>
  </xdr:twoCellAnchor>
  <xdr:twoCellAnchor editAs="oneCell">
    <xdr:from>
      <xdr:col>10</xdr:col>
      <xdr:colOff>166687</xdr:colOff>
      <xdr:row>11</xdr:row>
      <xdr:rowOff>59532</xdr:rowOff>
    </xdr:from>
    <xdr:to>
      <xdr:col>11</xdr:col>
      <xdr:colOff>106893</xdr:colOff>
      <xdr:row>13</xdr:row>
      <xdr:rowOff>14953</xdr:rowOff>
    </xdr:to>
    <xdr:pic>
      <xdr:nvPicPr>
        <xdr:cNvPr id="35" name="Image 34">
          <a:extLst>
            <a:ext uri="{FF2B5EF4-FFF2-40B4-BE49-F238E27FC236}">
              <a16:creationId xmlns:a16="http://schemas.microsoft.com/office/drawing/2014/main" id="{00000000-0008-0000-0000-000023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6056" t="28333" r="13820" b="9167"/>
        <a:stretch/>
      </xdr:blipFill>
      <xdr:spPr>
        <a:xfrm>
          <a:off x="7870031" y="2155032"/>
          <a:ext cx="773643" cy="336421"/>
        </a:xfrm>
        <a:prstGeom prst="rect">
          <a:avLst/>
        </a:prstGeom>
      </xdr:spPr>
    </xdr:pic>
    <xdr:clientData/>
  </xdr:twoCellAnchor>
  <xdr:twoCellAnchor editAs="oneCell">
    <xdr:from>
      <xdr:col>10</xdr:col>
      <xdr:colOff>142875</xdr:colOff>
      <xdr:row>14</xdr:row>
      <xdr:rowOff>35718</xdr:rowOff>
    </xdr:from>
    <xdr:to>
      <xdr:col>11</xdr:col>
      <xdr:colOff>149204</xdr:colOff>
      <xdr:row>15</xdr:row>
      <xdr:rowOff>178593</xdr:rowOff>
    </xdr:to>
    <xdr:pic>
      <xdr:nvPicPr>
        <xdr:cNvPr id="37" name="Imag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t="14407" b="18644"/>
        <a:stretch/>
      </xdr:blipFill>
      <xdr:spPr>
        <a:xfrm>
          <a:off x="7846219" y="2702718"/>
          <a:ext cx="839766" cy="333375"/>
        </a:xfrm>
        <a:prstGeom prst="rect">
          <a:avLst/>
        </a:prstGeom>
      </xdr:spPr>
    </xdr:pic>
    <xdr:clientData/>
  </xdr:twoCellAnchor>
  <xdr:twoCellAnchor editAs="oneCell">
    <xdr:from>
      <xdr:col>10</xdr:col>
      <xdr:colOff>250031</xdr:colOff>
      <xdr:row>16</xdr:row>
      <xdr:rowOff>190500</xdr:rowOff>
    </xdr:from>
    <xdr:to>
      <xdr:col>10</xdr:col>
      <xdr:colOff>749804</xdr:colOff>
      <xdr:row>19</xdr:row>
      <xdr:rowOff>66676</xdr:rowOff>
    </xdr:to>
    <xdr:pic>
      <xdr:nvPicPr>
        <xdr:cNvPr id="39" name="Image 38">
          <a:extLst>
            <a:ext uri="{FF2B5EF4-FFF2-40B4-BE49-F238E27FC236}">
              <a16:creationId xmlns:a16="http://schemas.microsoft.com/office/drawing/2014/main" id="{00000000-0008-0000-0000-00002700000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3859" t="11000" r="69824"/>
        <a:stretch/>
      </xdr:blipFill>
      <xdr:spPr>
        <a:xfrm>
          <a:off x="7953375" y="3238500"/>
          <a:ext cx="499773" cy="590551"/>
        </a:xfrm>
        <a:prstGeom prst="rect">
          <a:avLst/>
        </a:prstGeom>
      </xdr:spPr>
    </xdr:pic>
    <xdr:clientData/>
  </xdr:twoCellAnchor>
  <xdr:twoCellAnchor editAs="oneCell">
    <xdr:from>
      <xdr:col>10</xdr:col>
      <xdr:colOff>166687</xdr:colOff>
      <xdr:row>21</xdr:row>
      <xdr:rowOff>0</xdr:rowOff>
    </xdr:from>
    <xdr:to>
      <xdr:col>11</xdr:col>
      <xdr:colOff>142189</xdr:colOff>
      <xdr:row>22</xdr:row>
      <xdr:rowOff>142874</xdr:rowOff>
    </xdr:to>
    <xdr:pic>
      <xdr:nvPicPr>
        <xdr:cNvPr id="41" name="Imag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870031" y="4202906"/>
          <a:ext cx="808939" cy="380999"/>
        </a:xfrm>
        <a:prstGeom prst="rect">
          <a:avLst/>
        </a:prstGeom>
      </xdr:spPr>
    </xdr:pic>
    <xdr:clientData/>
  </xdr:twoCellAnchor>
  <xdr:twoCellAnchor editAs="oneCell">
    <xdr:from>
      <xdr:col>0</xdr:col>
      <xdr:colOff>59531</xdr:colOff>
      <xdr:row>29</xdr:row>
      <xdr:rowOff>11907</xdr:rowOff>
    </xdr:from>
    <xdr:to>
      <xdr:col>1</xdr:col>
      <xdr:colOff>10505</xdr:colOff>
      <xdr:row>31</xdr:row>
      <xdr:rowOff>202407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9531" y="5965032"/>
          <a:ext cx="784412" cy="666750"/>
        </a:xfrm>
        <a:prstGeom prst="rect">
          <a:avLst/>
        </a:prstGeom>
      </xdr:spPr>
    </xdr:pic>
    <xdr:clientData/>
  </xdr:twoCellAnchor>
  <xdr:twoCellAnchor editAs="oneCell">
    <xdr:from>
      <xdr:col>0</xdr:col>
      <xdr:colOff>214312</xdr:colOff>
      <xdr:row>32</xdr:row>
      <xdr:rowOff>119062</xdr:rowOff>
    </xdr:from>
    <xdr:to>
      <xdr:col>0</xdr:col>
      <xdr:colOff>795338</xdr:colOff>
      <xdr:row>34</xdr:row>
      <xdr:rowOff>223838</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14312" y="6786562"/>
          <a:ext cx="581026" cy="581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0</xdr:row>
          <xdr:rowOff>190500</xdr:rowOff>
        </xdr:from>
        <xdr:to>
          <xdr:col>8</xdr:col>
          <xdr:colOff>342900</xdr:colOff>
          <xdr:row>2</xdr:row>
          <xdr:rowOff>190500</xdr:rowOff>
        </xdr:to>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e.brussels/a-propos-de-la-region/le-gouvernement-regional/elke-van-den-brand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O38"/>
  <sheetViews>
    <sheetView view="pageBreakPreview" zoomScale="80" zoomScaleNormal="100" zoomScaleSheetLayoutView="80" workbookViewId="0">
      <selection activeCell="M31" sqref="M31"/>
    </sheetView>
  </sheetViews>
  <sheetFormatPr baseColWidth="10" defaultRowHeight="15.75" x14ac:dyDescent="0.25"/>
  <cols>
    <col min="2" max="2" width="2.625" customWidth="1"/>
  </cols>
  <sheetData>
    <row r="1" spans="1:15" ht="15.6" customHeight="1" thickTop="1" x14ac:dyDescent="0.25">
      <c r="A1" s="46"/>
      <c r="B1" s="47"/>
      <c r="C1" s="47"/>
      <c r="D1" s="47"/>
      <c r="E1" s="48"/>
      <c r="F1" s="46"/>
      <c r="G1" s="47"/>
      <c r="H1" s="47"/>
      <c r="I1" s="47"/>
      <c r="J1" s="48"/>
      <c r="K1" s="46"/>
      <c r="L1" s="47"/>
      <c r="M1" s="47"/>
      <c r="N1" s="47"/>
      <c r="O1" s="48"/>
    </row>
    <row r="2" spans="1:15" ht="15.6" customHeight="1" x14ac:dyDescent="0.25">
      <c r="A2" s="131" t="s">
        <v>122</v>
      </c>
      <c r="B2" s="132"/>
      <c r="C2" s="132"/>
      <c r="D2" s="132"/>
      <c r="E2" s="133"/>
      <c r="F2" s="131" t="s">
        <v>122</v>
      </c>
      <c r="G2" s="132"/>
      <c r="H2" s="132"/>
      <c r="I2" s="132"/>
      <c r="J2" s="133"/>
      <c r="K2" s="131" t="s">
        <v>122</v>
      </c>
      <c r="L2" s="132"/>
      <c r="M2" s="132"/>
      <c r="N2" s="132"/>
      <c r="O2" s="133"/>
    </row>
    <row r="3" spans="1:15" ht="15.6" customHeight="1" x14ac:dyDescent="0.25">
      <c r="A3" s="131"/>
      <c r="B3" s="132"/>
      <c r="C3" s="132"/>
      <c r="D3" s="132"/>
      <c r="E3" s="133"/>
      <c r="F3" s="131"/>
      <c r="G3" s="132"/>
      <c r="H3" s="132"/>
      <c r="I3" s="132"/>
      <c r="J3" s="133"/>
      <c r="K3" s="131"/>
      <c r="L3" s="132"/>
      <c r="M3" s="132"/>
      <c r="N3" s="132"/>
      <c r="O3" s="133"/>
    </row>
    <row r="4" spans="1:15" ht="15.6" customHeight="1" x14ac:dyDescent="0.25">
      <c r="A4" s="49"/>
      <c r="B4" s="42"/>
      <c r="C4" s="42"/>
      <c r="D4" s="42"/>
      <c r="E4" s="50"/>
      <c r="F4" s="49"/>
      <c r="G4" s="42"/>
      <c r="H4" s="42"/>
      <c r="I4" s="42"/>
      <c r="J4" s="50"/>
      <c r="K4" s="49"/>
      <c r="L4" s="42"/>
      <c r="M4" s="42"/>
      <c r="N4" s="42"/>
      <c r="O4" s="50"/>
    </row>
    <row r="5" spans="1:15" ht="15.6" customHeight="1" x14ac:dyDescent="0.25">
      <c r="A5" s="51"/>
      <c r="B5" s="41"/>
      <c r="C5" s="41"/>
      <c r="D5" s="41"/>
      <c r="E5" s="52"/>
      <c r="F5" s="51"/>
      <c r="G5" s="41"/>
      <c r="H5" s="41"/>
      <c r="I5" s="41"/>
      <c r="J5" s="52"/>
      <c r="K5" s="51"/>
      <c r="L5" s="41"/>
      <c r="M5" s="41"/>
      <c r="N5" s="41"/>
      <c r="O5" s="52"/>
    </row>
    <row r="6" spans="1:15" ht="15.6" customHeight="1" x14ac:dyDescent="0.25">
      <c r="A6" s="134" t="s">
        <v>123</v>
      </c>
      <c r="B6" s="135"/>
      <c r="C6" s="135"/>
      <c r="D6" s="135"/>
      <c r="E6" s="136"/>
      <c r="F6" s="134" t="s">
        <v>152</v>
      </c>
      <c r="G6" s="135"/>
      <c r="H6" s="135"/>
      <c r="I6" s="135"/>
      <c r="J6" s="136"/>
      <c r="K6" s="134" t="s">
        <v>153</v>
      </c>
      <c r="L6" s="135"/>
      <c r="M6" s="135"/>
      <c r="N6" s="135"/>
      <c r="O6" s="136"/>
    </row>
    <row r="7" spans="1:15" ht="15.6" customHeight="1" x14ac:dyDescent="0.25">
      <c r="A7" s="134"/>
      <c r="B7" s="135"/>
      <c r="C7" s="135"/>
      <c r="D7" s="135"/>
      <c r="E7" s="136"/>
      <c r="F7" s="134"/>
      <c r="G7" s="135"/>
      <c r="H7" s="135"/>
      <c r="I7" s="135"/>
      <c r="J7" s="136"/>
      <c r="K7" s="134"/>
      <c r="L7" s="135"/>
      <c r="M7" s="135"/>
      <c r="N7" s="135"/>
      <c r="O7" s="136"/>
    </row>
    <row r="8" spans="1:15" ht="15.6" customHeight="1" x14ac:dyDescent="0.25">
      <c r="A8" s="51"/>
      <c r="B8" s="41"/>
      <c r="C8" s="41"/>
      <c r="D8" s="41"/>
      <c r="E8" s="52"/>
      <c r="F8" s="51"/>
      <c r="G8" s="41"/>
      <c r="H8" s="41"/>
      <c r="I8" s="41"/>
      <c r="J8" s="52"/>
      <c r="K8" s="51"/>
      <c r="L8" s="41"/>
      <c r="M8" s="41"/>
      <c r="N8" s="41"/>
      <c r="O8" s="52"/>
    </row>
    <row r="9" spans="1:15" ht="15.6" customHeight="1" x14ac:dyDescent="0.25">
      <c r="A9" s="51"/>
      <c r="B9" s="41"/>
      <c r="C9" s="123" t="s">
        <v>124</v>
      </c>
      <c r="D9" s="123"/>
      <c r="E9" s="124"/>
      <c r="F9" s="58"/>
      <c r="G9" s="119" t="s">
        <v>135</v>
      </c>
      <c r="H9" s="119"/>
      <c r="I9" s="119"/>
      <c r="J9" s="120"/>
      <c r="K9" s="51"/>
      <c r="L9" s="121" t="s">
        <v>129</v>
      </c>
      <c r="M9" s="121"/>
      <c r="N9" s="121"/>
      <c r="O9" s="122"/>
    </row>
    <row r="10" spans="1:15" ht="15.6" customHeight="1" x14ac:dyDescent="0.25">
      <c r="A10" s="51"/>
      <c r="B10" s="41"/>
      <c r="C10" s="123"/>
      <c r="D10" s="123"/>
      <c r="E10" s="124"/>
      <c r="F10" s="58"/>
      <c r="G10" s="119" t="s">
        <v>136</v>
      </c>
      <c r="H10" s="119"/>
      <c r="I10" s="119"/>
      <c r="J10" s="120"/>
      <c r="K10" s="51"/>
      <c r="L10" s="119" t="s">
        <v>130</v>
      </c>
      <c r="M10" s="119"/>
      <c r="N10" s="119"/>
      <c r="O10" s="120"/>
    </row>
    <row r="11" spans="1:15" ht="15.6" customHeight="1" x14ac:dyDescent="0.25">
      <c r="A11" s="51"/>
      <c r="B11" s="41"/>
      <c r="C11" s="43"/>
      <c r="D11" s="43"/>
      <c r="E11" s="57"/>
      <c r="F11" s="51"/>
      <c r="G11" s="43"/>
      <c r="H11" s="43"/>
      <c r="I11" s="43"/>
      <c r="J11" s="52"/>
      <c r="K11" s="51"/>
      <c r="L11" s="41"/>
      <c r="M11" s="41"/>
      <c r="N11" s="41"/>
      <c r="O11" s="52"/>
    </row>
    <row r="12" spans="1:15" ht="15.6" customHeight="1" x14ac:dyDescent="0.25">
      <c r="A12" s="51"/>
      <c r="B12" s="41"/>
      <c r="C12" s="123" t="s">
        <v>125</v>
      </c>
      <c r="D12" s="123"/>
      <c r="E12" s="52"/>
      <c r="F12" s="58"/>
      <c r="G12" s="119" t="s">
        <v>125</v>
      </c>
      <c r="H12" s="119"/>
      <c r="I12" s="119"/>
      <c r="J12" s="120"/>
      <c r="K12" s="51"/>
      <c r="L12" s="117" t="s">
        <v>131</v>
      </c>
      <c r="M12" s="117"/>
      <c r="N12" s="117"/>
      <c r="O12" s="118"/>
    </row>
    <row r="13" spans="1:15" ht="15.6" customHeight="1" x14ac:dyDescent="0.3">
      <c r="A13" s="51"/>
      <c r="B13" s="41"/>
      <c r="C13" s="123"/>
      <c r="D13" s="123"/>
      <c r="E13" s="52"/>
      <c r="F13" s="59"/>
      <c r="G13" s="119" t="s">
        <v>137</v>
      </c>
      <c r="H13" s="119"/>
      <c r="I13" s="119"/>
      <c r="J13" s="120"/>
      <c r="K13" s="51"/>
      <c r="L13" s="119" t="s">
        <v>132</v>
      </c>
      <c r="M13" s="119"/>
      <c r="N13" s="119"/>
      <c r="O13" s="120"/>
    </row>
    <row r="14" spans="1:15" ht="15.6" customHeight="1" x14ac:dyDescent="0.25">
      <c r="A14" s="51"/>
      <c r="B14" s="41"/>
      <c r="C14" s="45"/>
      <c r="D14" s="45"/>
      <c r="E14" s="53"/>
      <c r="F14" s="58"/>
      <c r="G14" s="43"/>
      <c r="H14" s="43"/>
      <c r="I14" s="43"/>
      <c r="J14" s="53"/>
      <c r="K14" s="51"/>
      <c r="L14" s="41"/>
      <c r="M14" s="41"/>
      <c r="N14" s="41"/>
      <c r="O14" s="52"/>
    </row>
    <row r="15" spans="1:15" ht="15.6" customHeight="1" x14ac:dyDescent="0.25">
      <c r="A15" s="51"/>
      <c r="B15" s="41"/>
      <c r="C15" s="128" t="s">
        <v>150</v>
      </c>
      <c r="D15" s="123"/>
      <c r="E15" s="124"/>
      <c r="F15" s="58"/>
      <c r="G15" s="119" t="s">
        <v>138</v>
      </c>
      <c r="H15" s="119"/>
      <c r="I15" s="119"/>
      <c r="J15" s="120"/>
      <c r="K15" s="51"/>
      <c r="L15" s="117" t="s">
        <v>133</v>
      </c>
      <c r="M15" s="117"/>
      <c r="N15" s="117"/>
      <c r="O15" s="118"/>
    </row>
    <row r="16" spans="1:15" ht="15.6" customHeight="1" x14ac:dyDescent="0.3">
      <c r="A16" s="51"/>
      <c r="B16" s="41"/>
      <c r="C16" s="123"/>
      <c r="D16" s="123"/>
      <c r="E16" s="124"/>
      <c r="F16" s="59"/>
      <c r="G16" s="129" t="s">
        <v>139</v>
      </c>
      <c r="H16" s="129"/>
      <c r="I16" s="129"/>
      <c r="J16" s="130"/>
      <c r="K16" s="51"/>
      <c r="L16" s="117" t="s">
        <v>146</v>
      </c>
      <c r="M16" s="117"/>
      <c r="N16" s="117"/>
      <c r="O16" s="118"/>
    </row>
    <row r="17" spans="1:15" ht="18.75" x14ac:dyDescent="0.3">
      <c r="A17" s="51"/>
      <c r="B17" s="41"/>
      <c r="C17" s="43"/>
      <c r="D17" s="43"/>
      <c r="E17" s="57"/>
      <c r="F17" s="59"/>
      <c r="G17" s="60"/>
      <c r="H17" s="60"/>
      <c r="I17" s="60"/>
      <c r="J17" s="53"/>
      <c r="K17" s="51"/>
      <c r="L17" s="41"/>
      <c r="M17" s="41"/>
      <c r="N17" s="41"/>
      <c r="O17" s="52"/>
    </row>
    <row r="18" spans="1:15" ht="18.75" customHeight="1" x14ac:dyDescent="0.25">
      <c r="A18" s="51"/>
      <c r="B18" s="41"/>
      <c r="C18" s="125" t="s">
        <v>151</v>
      </c>
      <c r="D18" s="126"/>
      <c r="E18" s="127"/>
      <c r="F18" s="58"/>
      <c r="G18" s="119" t="s">
        <v>140</v>
      </c>
      <c r="H18" s="119"/>
      <c r="I18" s="119"/>
      <c r="J18" s="120"/>
      <c r="K18" s="51"/>
      <c r="L18" s="117" t="s">
        <v>134</v>
      </c>
      <c r="M18" s="117"/>
      <c r="N18" s="117"/>
      <c r="O18" s="118"/>
    </row>
    <row r="19" spans="1:15" ht="18.75" customHeight="1" x14ac:dyDescent="0.25">
      <c r="A19" s="51"/>
      <c r="B19" s="41"/>
      <c r="C19" s="126"/>
      <c r="D19" s="126"/>
      <c r="E19" s="127"/>
      <c r="F19" s="58"/>
      <c r="G19" s="119" t="s">
        <v>148</v>
      </c>
      <c r="H19" s="119"/>
      <c r="I19" s="119"/>
      <c r="J19" s="120"/>
      <c r="K19" s="51"/>
      <c r="L19" s="119" t="s">
        <v>147</v>
      </c>
      <c r="M19" s="119"/>
      <c r="N19" s="119"/>
      <c r="O19" s="120"/>
    </row>
    <row r="20" spans="1:15" ht="15.75" customHeight="1" x14ac:dyDescent="0.25">
      <c r="A20" s="51"/>
      <c r="B20" s="41"/>
      <c r="C20" s="45"/>
      <c r="D20" s="45"/>
      <c r="E20" s="53"/>
      <c r="F20" s="51"/>
      <c r="G20" s="41"/>
      <c r="H20" s="41"/>
      <c r="I20" s="41"/>
      <c r="J20" s="52"/>
      <c r="K20" s="51"/>
      <c r="L20" s="41"/>
      <c r="M20" s="41"/>
      <c r="N20" s="41"/>
      <c r="O20" s="52"/>
    </row>
    <row r="21" spans="1:15" ht="18.75" x14ac:dyDescent="0.25">
      <c r="A21" s="51"/>
      <c r="B21" s="41"/>
      <c r="C21" s="123" t="s">
        <v>126</v>
      </c>
      <c r="D21" s="123"/>
      <c r="E21" s="124"/>
      <c r="F21" s="58"/>
      <c r="G21" s="119" t="s">
        <v>149</v>
      </c>
      <c r="H21" s="119"/>
      <c r="I21" s="119"/>
      <c r="J21" s="120"/>
      <c r="K21" s="51"/>
      <c r="L21" s="41"/>
      <c r="M21" s="41"/>
      <c r="N21" s="41"/>
      <c r="O21" s="52"/>
    </row>
    <row r="22" spans="1:15" ht="18.75" x14ac:dyDescent="0.25">
      <c r="A22" s="51"/>
      <c r="B22" s="41"/>
      <c r="C22" s="123"/>
      <c r="D22" s="123"/>
      <c r="E22" s="124"/>
      <c r="F22" s="58"/>
      <c r="G22" s="119" t="s">
        <v>141</v>
      </c>
      <c r="H22" s="119"/>
      <c r="I22" s="119"/>
      <c r="J22" s="120"/>
      <c r="K22" s="51"/>
      <c r="L22" s="41"/>
      <c r="M22" s="41"/>
      <c r="N22" s="41"/>
      <c r="O22" s="52"/>
    </row>
    <row r="23" spans="1:15" ht="15.75" customHeight="1" x14ac:dyDescent="0.25">
      <c r="A23" s="51"/>
      <c r="B23" s="41"/>
      <c r="C23" s="45"/>
      <c r="D23" s="45"/>
      <c r="E23" s="52"/>
      <c r="F23" s="51"/>
      <c r="G23" s="41"/>
      <c r="H23" s="41"/>
      <c r="I23" s="41"/>
      <c r="J23" s="52"/>
      <c r="K23" s="51"/>
      <c r="L23" s="41"/>
      <c r="M23" s="41"/>
      <c r="N23" s="41"/>
      <c r="O23" s="52"/>
    </row>
    <row r="24" spans="1:15" ht="15.6" customHeight="1" x14ac:dyDescent="0.25">
      <c r="A24" s="51"/>
      <c r="B24" s="41"/>
      <c r="C24" s="123" t="s">
        <v>127</v>
      </c>
      <c r="D24" s="123"/>
      <c r="E24" s="52"/>
      <c r="F24" s="58"/>
      <c r="G24" s="119" t="s">
        <v>142</v>
      </c>
      <c r="H24" s="119"/>
      <c r="I24" s="119"/>
      <c r="J24" s="120"/>
      <c r="K24" s="51"/>
      <c r="L24" s="41"/>
      <c r="M24" s="41"/>
      <c r="N24" s="41"/>
      <c r="O24" s="52"/>
    </row>
    <row r="25" spans="1:15" ht="18.75" x14ac:dyDescent="0.25">
      <c r="A25" s="51"/>
      <c r="B25" s="41"/>
      <c r="C25" s="123"/>
      <c r="D25" s="123"/>
      <c r="E25" s="52"/>
      <c r="F25" s="58"/>
      <c r="G25" s="119" t="s">
        <v>143</v>
      </c>
      <c r="H25" s="119"/>
      <c r="I25" s="119"/>
      <c r="J25" s="120"/>
      <c r="K25" s="51"/>
      <c r="L25" s="41"/>
      <c r="M25" s="41"/>
      <c r="N25" s="41"/>
      <c r="O25" s="52"/>
    </row>
    <row r="26" spans="1:15" ht="15.75" customHeight="1" x14ac:dyDescent="0.25">
      <c r="A26" s="51"/>
      <c r="B26" s="41"/>
      <c r="C26" s="45"/>
      <c r="D26" s="45"/>
      <c r="E26" s="53"/>
      <c r="F26" s="51"/>
      <c r="G26" s="41"/>
      <c r="H26" s="41"/>
      <c r="I26" s="41"/>
      <c r="J26" s="52"/>
      <c r="K26" s="51"/>
      <c r="L26" s="41"/>
      <c r="M26" s="41"/>
      <c r="N26" s="41"/>
      <c r="O26" s="52"/>
    </row>
    <row r="27" spans="1:15" ht="15.75" customHeight="1" x14ac:dyDescent="0.25">
      <c r="A27" s="51"/>
      <c r="B27" s="41"/>
      <c r="C27" s="45"/>
      <c r="D27" s="45"/>
      <c r="E27" s="53"/>
      <c r="F27" s="58"/>
      <c r="G27" s="119" t="s">
        <v>144</v>
      </c>
      <c r="H27" s="119"/>
      <c r="I27" s="119"/>
      <c r="J27" s="120"/>
      <c r="K27" s="51"/>
      <c r="L27" s="41"/>
      <c r="M27" s="41"/>
      <c r="N27" s="41"/>
      <c r="O27" s="52"/>
    </row>
    <row r="28" spans="1:15" ht="18.75" x14ac:dyDescent="0.25">
      <c r="A28" s="51"/>
      <c r="B28" s="41"/>
      <c r="C28" s="45" t="s">
        <v>128</v>
      </c>
      <c r="D28" s="41"/>
      <c r="E28" s="52"/>
      <c r="F28" s="58"/>
      <c r="G28" s="119" t="s">
        <v>145</v>
      </c>
      <c r="H28" s="119"/>
      <c r="I28" s="119"/>
      <c r="J28" s="120"/>
      <c r="K28" s="51"/>
      <c r="L28" s="41"/>
      <c r="M28" s="41"/>
      <c r="N28" s="41"/>
      <c r="O28" s="52"/>
    </row>
    <row r="29" spans="1:15" ht="18.75" x14ac:dyDescent="0.25">
      <c r="A29" s="51"/>
      <c r="B29" s="41"/>
      <c r="C29" s="45"/>
      <c r="D29" s="41"/>
      <c r="E29" s="52"/>
      <c r="F29" s="58"/>
      <c r="G29" s="43"/>
      <c r="H29" s="43"/>
      <c r="I29" s="43"/>
      <c r="J29" s="57"/>
      <c r="K29" s="51"/>
      <c r="L29" s="41"/>
      <c r="M29" s="41"/>
      <c r="N29" s="41"/>
      <c r="O29" s="52"/>
    </row>
    <row r="30" spans="1:15" ht="18.75" x14ac:dyDescent="0.25">
      <c r="A30" s="51"/>
      <c r="B30" s="41"/>
      <c r="C30" s="45"/>
      <c r="D30" s="41"/>
      <c r="E30" s="52"/>
      <c r="F30" s="58"/>
      <c r="G30" s="43"/>
      <c r="H30" s="43"/>
      <c r="I30" s="43"/>
      <c r="J30" s="57"/>
      <c r="K30" s="51"/>
      <c r="L30" s="41"/>
      <c r="M30" s="41"/>
      <c r="N30" s="41"/>
      <c r="O30" s="52"/>
    </row>
    <row r="31" spans="1:15" ht="18.75" x14ac:dyDescent="0.25">
      <c r="A31" s="51"/>
      <c r="B31" s="41"/>
      <c r="C31" s="45" t="s">
        <v>163</v>
      </c>
      <c r="D31" s="41"/>
      <c r="E31" s="52"/>
      <c r="F31" s="58"/>
      <c r="G31" s="43"/>
      <c r="H31" s="43"/>
      <c r="I31" s="43"/>
      <c r="J31" s="57"/>
      <c r="K31" s="51"/>
      <c r="L31" s="41"/>
      <c r="M31" s="41"/>
      <c r="N31" s="41"/>
      <c r="O31" s="52"/>
    </row>
    <row r="32" spans="1:15" ht="18.75" x14ac:dyDescent="0.25">
      <c r="A32" s="51"/>
      <c r="B32" s="41"/>
      <c r="C32" s="45"/>
      <c r="D32" s="41"/>
      <c r="E32" s="52"/>
      <c r="F32" s="58"/>
      <c r="G32" s="43"/>
      <c r="H32" s="43"/>
      <c r="I32" s="43"/>
      <c r="J32" s="57"/>
      <c r="K32" s="51"/>
      <c r="L32" s="41"/>
      <c r="M32" s="41"/>
      <c r="N32" s="41"/>
      <c r="O32" s="52"/>
    </row>
    <row r="33" spans="1:15" ht="18.75" x14ac:dyDescent="0.25">
      <c r="A33" s="51"/>
      <c r="B33" s="41"/>
      <c r="C33" s="45"/>
      <c r="D33" s="41"/>
      <c r="E33" s="52"/>
      <c r="F33" s="58"/>
      <c r="G33" s="43"/>
      <c r="H33" s="43"/>
      <c r="I33" s="43"/>
      <c r="J33" s="57"/>
      <c r="K33" s="51"/>
      <c r="L33" s="41"/>
      <c r="M33" s="41"/>
      <c r="N33" s="41"/>
      <c r="O33" s="52"/>
    </row>
    <row r="34" spans="1:15" ht="18.75" x14ac:dyDescent="0.25">
      <c r="A34" s="51"/>
      <c r="B34" s="41"/>
      <c r="C34" s="45" t="s">
        <v>164</v>
      </c>
      <c r="D34" s="41"/>
      <c r="E34" s="52"/>
      <c r="F34" s="58"/>
      <c r="G34" s="43"/>
      <c r="H34" s="43"/>
      <c r="I34" s="43"/>
      <c r="J34" s="57"/>
      <c r="K34" s="51"/>
      <c r="L34" s="41"/>
      <c r="M34" s="41"/>
      <c r="N34" s="41"/>
      <c r="O34" s="52"/>
    </row>
    <row r="35" spans="1:15" ht="18.75" x14ac:dyDescent="0.25">
      <c r="A35" s="51"/>
      <c r="B35" s="41"/>
      <c r="C35" s="45"/>
      <c r="D35" s="41"/>
      <c r="E35" s="52"/>
      <c r="F35" s="58"/>
      <c r="G35" s="43"/>
      <c r="H35" s="43"/>
      <c r="I35" s="43"/>
      <c r="J35" s="57"/>
      <c r="K35" s="51"/>
      <c r="L35" s="41"/>
      <c r="M35" s="41"/>
      <c r="N35" s="41"/>
      <c r="O35" s="52"/>
    </row>
    <row r="36" spans="1:15" ht="21.75" thickBot="1" x14ac:dyDescent="0.3">
      <c r="A36" s="54"/>
      <c r="B36" s="55"/>
      <c r="C36" s="55"/>
      <c r="D36" s="55"/>
      <c r="E36" s="56"/>
      <c r="F36" s="61"/>
      <c r="G36" s="62"/>
      <c r="H36" s="63"/>
      <c r="I36" s="63"/>
      <c r="J36" s="64"/>
      <c r="K36" s="54"/>
      <c r="L36" s="65"/>
      <c r="M36" s="65"/>
      <c r="N36" s="65"/>
      <c r="O36" s="64"/>
    </row>
    <row r="37" spans="1:15" ht="21.75" thickTop="1" x14ac:dyDescent="0.25">
      <c r="A37" s="41"/>
      <c r="B37" s="44"/>
      <c r="C37" s="44"/>
      <c r="D37" s="44"/>
      <c r="E37" s="44"/>
      <c r="F37" s="43"/>
      <c r="G37" s="45"/>
      <c r="H37" s="43"/>
      <c r="I37" s="43"/>
      <c r="J37" s="41"/>
      <c r="K37" s="41"/>
      <c r="L37" s="41"/>
      <c r="M37" s="41"/>
      <c r="N37" s="41"/>
      <c r="O37" s="41"/>
    </row>
    <row r="38" spans="1:15" ht="21" x14ac:dyDescent="0.25">
      <c r="A38" s="41"/>
      <c r="B38" s="44"/>
      <c r="C38" s="44"/>
      <c r="D38" s="44"/>
      <c r="E38" s="44"/>
      <c r="F38" s="43"/>
      <c r="G38" s="45"/>
      <c r="H38" s="43"/>
      <c r="I38" s="43"/>
      <c r="J38" s="41"/>
    </row>
  </sheetData>
  <sheetProtection algorithmName="SHA-512" hashValue="F2KVAHGW3p8EoOdY7D5g32Trvdv7wPuuI2ZWPWVaJwSvGwbwBPIb6du/sQtPknWImos8mlB4ff1sSaXgR9fkpQ==" saltValue="httZi9iQHQhWsPnHVREUFg==" spinCount="100000" sheet="1" objects="1" scenarios="1"/>
  <mergeCells count="34">
    <mergeCell ref="K2:O3"/>
    <mergeCell ref="K6:O7"/>
    <mergeCell ref="C9:E10"/>
    <mergeCell ref="G10:J10"/>
    <mergeCell ref="C12:D13"/>
    <mergeCell ref="A2:E3"/>
    <mergeCell ref="F2:J3"/>
    <mergeCell ref="A6:E7"/>
    <mergeCell ref="F6:J7"/>
    <mergeCell ref="G9:J9"/>
    <mergeCell ref="G12:J12"/>
    <mergeCell ref="G13:J13"/>
    <mergeCell ref="C24:D25"/>
    <mergeCell ref="G28:J28"/>
    <mergeCell ref="C21:E22"/>
    <mergeCell ref="C18:E19"/>
    <mergeCell ref="C15:E16"/>
    <mergeCell ref="G27:J27"/>
    <mergeCell ref="G15:J15"/>
    <mergeCell ref="G16:J16"/>
    <mergeCell ref="G18:J18"/>
    <mergeCell ref="G19:J19"/>
    <mergeCell ref="G21:J21"/>
    <mergeCell ref="G22:J22"/>
    <mergeCell ref="G24:J24"/>
    <mergeCell ref="G25:J25"/>
    <mergeCell ref="L18:O18"/>
    <mergeCell ref="L19:O19"/>
    <mergeCell ref="L9:O9"/>
    <mergeCell ref="L10:O10"/>
    <mergeCell ref="L12:O12"/>
    <mergeCell ref="L13:O13"/>
    <mergeCell ref="L15:O15"/>
    <mergeCell ref="L16:O16"/>
  </mergeCells>
  <printOptions horizontalCentered="1"/>
  <pageMargins left="0" right="0" top="0.74803149606299213" bottom="0.74803149606299213" header="0.31496062992125984" footer="0.31496062992125984"/>
  <pageSetup paperSize="9" scale="80" orientation="landscape" r:id="rId1"/>
  <rowBreaks count="1" manualBreakCount="1">
    <brk id="36" max="14" man="1"/>
  </rowBreaks>
  <colBreaks count="1" manualBreakCount="1">
    <brk id="15" max="2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M68"/>
  <sheetViews>
    <sheetView tabSelected="1" view="pageBreakPreview" zoomScaleNormal="100" zoomScaleSheetLayoutView="100" workbookViewId="0"/>
  </sheetViews>
  <sheetFormatPr baseColWidth="10" defaultRowHeight="15.75" x14ac:dyDescent="0.25"/>
  <cols>
    <col min="1" max="1" width="2.625" style="1" customWidth="1"/>
    <col min="2" max="3" width="11.625" style="40" customWidth="1"/>
    <col min="4" max="10" width="11" style="2"/>
    <col min="11" max="12" width="11" style="40"/>
    <col min="13" max="13" width="2.625" style="1" customWidth="1"/>
    <col min="14" max="16384" width="11" style="2"/>
  </cols>
  <sheetData>
    <row r="1" spans="2:12" x14ac:dyDescent="0.25">
      <c r="B1" s="12"/>
      <c r="C1" s="12"/>
      <c r="D1" s="1"/>
      <c r="E1" s="1"/>
      <c r="F1" s="1"/>
      <c r="G1" s="1"/>
      <c r="H1" s="1"/>
      <c r="I1" s="1"/>
      <c r="J1" s="1"/>
      <c r="K1" s="12"/>
      <c r="L1" s="12"/>
    </row>
    <row r="2" spans="2:12" x14ac:dyDescent="0.25">
      <c r="B2" s="185" t="s">
        <v>44</v>
      </c>
      <c r="C2" s="185"/>
      <c r="D2" s="186"/>
      <c r="E2" s="75">
        <v>1</v>
      </c>
      <c r="F2" s="76"/>
      <c r="G2" s="76"/>
      <c r="H2" s="76"/>
      <c r="I2" s="77"/>
      <c r="J2" s="1"/>
      <c r="K2" s="12"/>
      <c r="L2" s="12"/>
    </row>
    <row r="3" spans="2:12" x14ac:dyDescent="0.25">
      <c r="B3" s="185"/>
      <c r="C3" s="185"/>
      <c r="D3" s="186"/>
      <c r="E3" s="78"/>
      <c r="F3" s="79"/>
      <c r="G3" s="79"/>
      <c r="H3" s="79"/>
      <c r="I3" s="80"/>
      <c r="J3" s="1"/>
      <c r="K3" s="12"/>
      <c r="L3" s="12"/>
    </row>
    <row r="4" spans="2:12" x14ac:dyDescent="0.25">
      <c r="B4" s="185"/>
      <c r="C4" s="185"/>
      <c r="D4" s="186"/>
      <c r="E4" s="182">
        <f>VLOOKUP($E$2,'fichier gouvernements'!$A$2:$BW$7,1,1)</f>
        <v>1</v>
      </c>
      <c r="F4" s="183"/>
      <c r="G4" s="183"/>
      <c r="H4" s="183"/>
      <c r="I4" s="184"/>
      <c r="J4" s="1"/>
      <c r="K4" s="12"/>
      <c r="L4" s="12"/>
    </row>
    <row r="5" spans="2:12" x14ac:dyDescent="0.25">
      <c r="B5" s="12"/>
      <c r="C5" s="12"/>
      <c r="D5" s="1"/>
      <c r="E5" s="1"/>
      <c r="F5" s="1"/>
      <c r="G5" s="1"/>
      <c r="H5" s="1"/>
      <c r="I5" s="1"/>
      <c r="J5" s="1"/>
      <c r="K5" s="12"/>
      <c r="L5" s="12"/>
    </row>
    <row r="6" spans="2:12" x14ac:dyDescent="0.25">
      <c r="B6" s="193" t="str">
        <f>VLOOKUP($E$4,'fichier gouvernements'!$A$2:$BW$7,4,1)</f>
        <v>PREMIER MINISTRE</v>
      </c>
      <c r="C6" s="188"/>
      <c r="D6" s="187" t="str">
        <f>VLOOKUP($E$4,'fichier gouvernements'!$A$2:$BW$7,3,1)</f>
        <v>Bart DE WEVER</v>
      </c>
      <c r="E6" s="188"/>
      <c r="F6" s="189"/>
      <c r="G6" s="195" t="str">
        <f>VLOOKUP($E$4,'fichier gouvernements'!$A$2:$BW$7,5,1)</f>
        <v>NV-A</v>
      </c>
      <c r="H6" s="196"/>
      <c r="I6" s="1"/>
      <c r="J6" s="1"/>
      <c r="K6" s="12"/>
      <c r="L6" s="12"/>
    </row>
    <row r="7" spans="2:12" x14ac:dyDescent="0.25">
      <c r="B7" s="194"/>
      <c r="C7" s="191"/>
      <c r="D7" s="190"/>
      <c r="E7" s="191"/>
      <c r="F7" s="192"/>
      <c r="G7" s="197"/>
      <c r="H7" s="198"/>
      <c r="I7" s="1"/>
      <c r="J7" s="1"/>
      <c r="K7" s="12"/>
      <c r="L7" s="12"/>
    </row>
    <row r="8" spans="2:12" x14ac:dyDescent="0.25">
      <c r="B8" s="12"/>
      <c r="C8" s="12"/>
      <c r="D8" s="1"/>
      <c r="E8" s="1"/>
      <c r="F8" s="1"/>
      <c r="G8" s="1"/>
      <c r="H8" s="1"/>
      <c r="I8" s="1"/>
      <c r="J8" s="1"/>
      <c r="K8" s="12"/>
      <c r="L8" s="12"/>
    </row>
    <row r="9" spans="2:12" x14ac:dyDescent="0.25">
      <c r="B9" s="168" t="str">
        <f>VLOOKUP($E$4,'fichier gouvernements'!$A$2:$BW$7,8,1)</f>
        <v>David CLARINVAL</v>
      </c>
      <c r="C9" s="169"/>
      <c r="D9" s="66" t="str">
        <f>VLOOKUP($E$4,'fichier gouvernements'!$A$2:$BW$7,10,1)</f>
        <v>Vice-Premier Ministre</v>
      </c>
      <c r="E9" s="67"/>
      <c r="F9" s="67"/>
      <c r="G9" s="67"/>
      <c r="H9" s="67"/>
      <c r="I9" s="67"/>
      <c r="J9" s="67"/>
      <c r="K9" s="172" t="str">
        <f>VLOOKUP($E$4,'fichier gouvernements'!$A$2:$BW$7,9,1)</f>
        <v>MR</v>
      </c>
      <c r="L9" s="173"/>
    </row>
    <row r="10" spans="2:12" ht="31.5" customHeight="1" x14ac:dyDescent="0.25">
      <c r="B10" s="170"/>
      <c r="C10" s="171"/>
      <c r="D10" s="165" t="str">
        <f>VLOOKUP($E$4,'fichier gouvernements'!$A$2:$BW$7,11,1)</f>
        <v>Ministre de l’Emploi, de l’Economie et de l’Agriculture</v>
      </c>
      <c r="E10" s="166"/>
      <c r="F10" s="166"/>
      <c r="G10" s="166"/>
      <c r="H10" s="166"/>
      <c r="I10" s="166"/>
      <c r="J10" s="166"/>
      <c r="K10" s="174"/>
      <c r="L10" s="175"/>
    </row>
    <row r="11" spans="2:12" x14ac:dyDescent="0.25">
      <c r="B11" s="12"/>
      <c r="C11" s="12"/>
      <c r="D11" s="1"/>
      <c r="E11" s="1"/>
      <c r="F11" s="1"/>
      <c r="G11" s="1"/>
      <c r="H11" s="1"/>
      <c r="I11" s="1"/>
      <c r="J11" s="1"/>
      <c r="K11" s="12"/>
      <c r="L11" s="12"/>
    </row>
    <row r="12" spans="2:12" x14ac:dyDescent="0.25">
      <c r="B12" s="157" t="str">
        <f>VLOOKUP($E$4,'fichier gouvernements'!$A$2:$BW$7,12,1)</f>
        <v>Patrick PREVOT</v>
      </c>
      <c r="C12" s="158"/>
      <c r="D12" s="66" t="str">
        <f>VLOOKUP($E$4,'fichier gouvernements'!$A$2:$BW$7,14,1)</f>
        <v>Vice-Premier Ministre</v>
      </c>
      <c r="E12" s="67"/>
      <c r="F12" s="67"/>
      <c r="G12" s="67"/>
      <c r="H12" s="67"/>
      <c r="I12" s="67"/>
      <c r="J12" s="67"/>
      <c r="K12" s="161" t="str">
        <f>VLOOKUP($E$4,'fichier gouvernements'!$A$2:$BW$7,13,1)</f>
        <v>Les Engagés</v>
      </c>
      <c r="L12" s="162"/>
    </row>
    <row r="13" spans="2:12" ht="31.5" customHeight="1" x14ac:dyDescent="0.25">
      <c r="B13" s="159"/>
      <c r="C13" s="160"/>
      <c r="D13" s="165" t="str">
        <f>VLOOKUP($E$4,'fichier gouvernements'!$A$2:$BW$7,15,1)</f>
        <v>Ministre des Affaires étrangères, des Affaires européennes et de la Coopération au développement</v>
      </c>
      <c r="E13" s="166"/>
      <c r="F13" s="166"/>
      <c r="G13" s="166"/>
      <c r="H13" s="166"/>
      <c r="I13" s="166"/>
      <c r="J13" s="166"/>
      <c r="K13" s="163"/>
      <c r="L13" s="164"/>
    </row>
    <row r="14" spans="2:12" x14ac:dyDescent="0.25">
      <c r="B14" s="12"/>
      <c r="C14" s="12"/>
      <c r="D14" s="1"/>
      <c r="E14" s="1"/>
      <c r="F14" s="1"/>
      <c r="G14" s="1"/>
      <c r="H14" s="1"/>
      <c r="I14" s="1"/>
      <c r="J14" s="1"/>
      <c r="K14" s="12"/>
      <c r="L14" s="12"/>
    </row>
    <row r="15" spans="2:12" x14ac:dyDescent="0.25">
      <c r="B15" s="168" t="str">
        <f>VLOOKUP($E$4,'fichier gouvernements'!$A$2:$BW$7,16,1)</f>
        <v>Frank VANDENBROUCKE</v>
      </c>
      <c r="C15" s="169"/>
      <c r="D15" s="66" t="str">
        <f>VLOOKUP($E$4,'fichier gouvernements'!$A$2:$BW$7,18,1)</f>
        <v>Vice-Premier Ministre</v>
      </c>
      <c r="E15" s="67"/>
      <c r="F15" s="67"/>
      <c r="G15" s="67"/>
      <c r="H15" s="67"/>
      <c r="I15" s="67"/>
      <c r="J15" s="67"/>
      <c r="K15" s="172" t="str">
        <f>VLOOKUP($E$4,'fichier gouvernements'!$A$2:$BW$7,17,1)</f>
        <v>Vooruit</v>
      </c>
      <c r="L15" s="173"/>
    </row>
    <row r="16" spans="2:12" ht="31.5" customHeight="1" x14ac:dyDescent="0.25">
      <c r="B16" s="170"/>
      <c r="C16" s="171"/>
      <c r="D16" s="165" t="str">
        <f>VLOOKUP($E$4,'fichier gouvernements'!$A$2:$BW$7,19,1)</f>
        <v>Ministre des Affaires sociales et de la Santé publique, chargé de la lutte contre la pauvreté</v>
      </c>
      <c r="E16" s="166"/>
      <c r="F16" s="166"/>
      <c r="G16" s="166"/>
      <c r="H16" s="166"/>
      <c r="I16" s="166"/>
      <c r="J16" s="166"/>
      <c r="K16" s="174"/>
      <c r="L16" s="175"/>
    </row>
    <row r="17" spans="2:12" x14ac:dyDescent="0.25">
      <c r="B17" s="12"/>
      <c r="C17" s="12"/>
      <c r="D17" s="1"/>
      <c r="E17" s="1"/>
      <c r="F17" s="1"/>
      <c r="G17" s="1"/>
      <c r="H17" s="1"/>
      <c r="I17" s="1"/>
      <c r="J17" s="1"/>
      <c r="K17" s="12"/>
      <c r="L17" s="12"/>
    </row>
    <row r="18" spans="2:12" ht="15.75" customHeight="1" x14ac:dyDescent="0.25">
      <c r="B18" s="168" t="str">
        <f>VLOOKUP($E$4,'fichier gouvernements'!$A$2:$BW$7,20,1)</f>
        <v>Vincent VAN PETEGHEM</v>
      </c>
      <c r="C18" s="169"/>
      <c r="D18" s="66" t="str">
        <f>VLOOKUP($E$4,'fichier gouvernements'!$A$2:$BW$7,22,1)</f>
        <v>Vice-Premier Ministre</v>
      </c>
      <c r="E18" s="67"/>
      <c r="F18" s="67"/>
      <c r="G18" s="67"/>
      <c r="H18" s="67"/>
      <c r="I18" s="67"/>
      <c r="J18" s="67"/>
      <c r="K18" s="172" t="str">
        <f>VLOOKUP($E$4,'fichier gouvernements'!$A$2:$BW$7,21,1)</f>
        <v>cd&amp;V</v>
      </c>
      <c r="L18" s="173"/>
    </row>
    <row r="19" spans="2:12" ht="31.5" customHeight="1" x14ac:dyDescent="0.25">
      <c r="B19" s="170"/>
      <c r="C19" s="171"/>
      <c r="D19" s="165" t="str">
        <f>VLOOKUP($E$4,'fichier gouvernements'!$A$2:$BW$7,23,1)</f>
        <v>Ministre du Budget, chargé de la Simplification administrative</v>
      </c>
      <c r="E19" s="166"/>
      <c r="F19" s="166"/>
      <c r="G19" s="166"/>
      <c r="H19" s="166"/>
      <c r="I19" s="166"/>
      <c r="J19" s="166"/>
      <c r="K19" s="174"/>
      <c r="L19" s="175"/>
    </row>
    <row r="20" spans="2:12" x14ac:dyDescent="0.25">
      <c r="B20" s="12"/>
      <c r="C20" s="12"/>
      <c r="D20" s="1"/>
      <c r="E20" s="1"/>
      <c r="F20" s="1"/>
      <c r="G20" s="1"/>
      <c r="H20" s="1"/>
      <c r="I20" s="1"/>
      <c r="J20" s="1"/>
      <c r="K20" s="12"/>
      <c r="L20" s="12"/>
    </row>
    <row r="21" spans="2:12" x14ac:dyDescent="0.25">
      <c r="B21" s="168" t="str">
        <f>VLOOKUP($E$4,'fichier gouvernements'!$A$2:$BW$7,24,1)</f>
        <v>Jan JAMBON</v>
      </c>
      <c r="C21" s="169"/>
      <c r="D21" s="66" t="str">
        <f>VLOOKUP($E$4,'fichier gouvernements'!$A$2:$BW$7,26,1)</f>
        <v>Vice-Premier Ministre</v>
      </c>
      <c r="E21" s="67"/>
      <c r="F21" s="67"/>
      <c r="G21" s="67"/>
      <c r="H21" s="67"/>
      <c r="I21" s="67"/>
      <c r="J21" s="67"/>
      <c r="K21" s="172" t="str">
        <f>VLOOKUP($E$4,'fichier gouvernements'!$A$2:$BW$7,25,1)</f>
        <v>N-VA</v>
      </c>
      <c r="L21" s="173"/>
    </row>
    <row r="22" spans="2:12" ht="30.75" customHeight="1" x14ac:dyDescent="0.25">
      <c r="B22" s="170"/>
      <c r="C22" s="171"/>
      <c r="D22" s="165" t="str">
        <f>VLOOKUP($E$4,'fichier gouvernements'!$A$2:$BW$7,27,1)</f>
        <v>Ministre des Finances et des Pensions, chargé de la Loterie nationale et des Institutions culturelles fédérales</v>
      </c>
      <c r="E22" s="166"/>
      <c r="F22" s="166"/>
      <c r="G22" s="166"/>
      <c r="H22" s="166"/>
      <c r="I22" s="166"/>
      <c r="J22" s="167"/>
      <c r="K22" s="174"/>
      <c r="L22" s="175"/>
    </row>
    <row r="23" spans="2:12" x14ac:dyDescent="0.25">
      <c r="B23" s="12"/>
      <c r="C23" s="12"/>
      <c r="D23" s="1"/>
      <c r="E23" s="1"/>
      <c r="F23" s="1"/>
      <c r="G23" s="1"/>
      <c r="H23" s="1"/>
      <c r="I23" s="1"/>
      <c r="J23" s="1"/>
      <c r="K23" s="12"/>
      <c r="L23" s="12"/>
    </row>
    <row r="24" spans="2:12" ht="15.75" customHeight="1" x14ac:dyDescent="0.25">
      <c r="B24" s="157" t="str">
        <f>VLOOKUP($E$4,'fichier gouvernements'!$A$2:$BW$7,28,1)</f>
        <v>Annelies VERLINDEN</v>
      </c>
      <c r="C24" s="158"/>
      <c r="D24" s="66">
        <f>VLOOKUP($E$4,'fichier gouvernements'!$A$2:$BW$7,30,1)</f>
        <v>0</v>
      </c>
      <c r="E24" s="67"/>
      <c r="F24" s="67"/>
      <c r="G24" s="67"/>
      <c r="H24" s="67"/>
      <c r="I24" s="67"/>
      <c r="J24" s="67"/>
      <c r="K24" s="161" t="str">
        <f>VLOOKUP($E$4,'fichier gouvernements'!$A$2:$BW$7,29,1)</f>
        <v>cd&amp;V</v>
      </c>
      <c r="L24" s="162"/>
    </row>
    <row r="25" spans="2:12" ht="31.5" customHeight="1" x14ac:dyDescent="0.25">
      <c r="B25" s="159"/>
      <c r="C25" s="160"/>
      <c r="D25" s="165" t="str">
        <f>VLOOKUP($E$4,'fichier gouvernements'!$A$2:$BW$7,31,1)</f>
        <v>ministre de la Justice, chargée de la Mer du Nord</v>
      </c>
      <c r="E25" s="166"/>
      <c r="F25" s="166"/>
      <c r="G25" s="166"/>
      <c r="H25" s="166"/>
      <c r="I25" s="166"/>
      <c r="J25" s="166"/>
      <c r="K25" s="163"/>
      <c r="L25" s="164"/>
    </row>
    <row r="26" spans="2:12" x14ac:dyDescent="0.25">
      <c r="B26" s="12"/>
      <c r="C26" s="12"/>
      <c r="D26" s="1"/>
      <c r="E26" s="1"/>
      <c r="F26" s="1"/>
      <c r="G26" s="1"/>
      <c r="H26" s="1"/>
      <c r="I26" s="1"/>
      <c r="J26" s="1"/>
      <c r="K26" s="12"/>
      <c r="L26" s="12"/>
    </row>
    <row r="27" spans="2:12" x14ac:dyDescent="0.25">
      <c r="B27" s="168" t="str">
        <f>VLOOKUP($E$4,'fichier gouvernements'!$A$2:$BW$7,32,1)</f>
        <v>Bernard QUINTIN</v>
      </c>
      <c r="C27" s="169"/>
      <c r="D27" s="66">
        <f>VLOOKUP($E$4,'fichier gouvernements'!$A$2:$BW$7,34,1)</f>
        <v>0</v>
      </c>
      <c r="E27" s="67"/>
      <c r="F27" s="67"/>
      <c r="G27" s="67"/>
      <c r="H27" s="67"/>
      <c r="I27" s="67"/>
      <c r="J27" s="67"/>
      <c r="K27" s="172" t="str">
        <f>VLOOKUP($E$4,'fichier gouvernements'!$A$2:$BW$7,33,1)</f>
        <v>MR</v>
      </c>
      <c r="L27" s="173"/>
    </row>
    <row r="28" spans="2:12" ht="31.5" customHeight="1" x14ac:dyDescent="0.25">
      <c r="B28" s="170"/>
      <c r="C28" s="171"/>
      <c r="D28" s="165" t="str">
        <f>VLOOKUP($E$4,'fichier gouvernements'!$A$2:$BW$7,35,1)</f>
        <v>ministre de la Sécurité et de l’Intérieur, chargé de Beliris</v>
      </c>
      <c r="E28" s="166"/>
      <c r="F28" s="166"/>
      <c r="G28" s="166"/>
      <c r="H28" s="166"/>
      <c r="I28" s="166"/>
      <c r="J28" s="166"/>
      <c r="K28" s="174"/>
      <c r="L28" s="175"/>
    </row>
    <row r="29" spans="2:12" s="1" customFormat="1" ht="15.75" customHeight="1" x14ac:dyDescent="0.25">
      <c r="B29" s="12"/>
      <c r="C29" s="12"/>
      <c r="D29" s="72"/>
      <c r="E29" s="72"/>
      <c r="F29" s="72"/>
      <c r="G29" s="72"/>
      <c r="H29" s="72"/>
      <c r="I29" s="72"/>
      <c r="J29" s="72"/>
      <c r="K29" s="12"/>
      <c r="L29" s="12"/>
    </row>
    <row r="30" spans="2:12" x14ac:dyDescent="0.25">
      <c r="B30" s="12"/>
      <c r="C30" s="12"/>
      <c r="D30" s="1"/>
      <c r="E30" s="1"/>
      <c r="F30" s="1"/>
      <c r="G30" s="1"/>
      <c r="H30" s="1"/>
      <c r="I30" s="1"/>
      <c r="J30" s="1"/>
      <c r="K30" s="12"/>
      <c r="L30" s="12"/>
    </row>
    <row r="31" spans="2:12" ht="15.75" customHeight="1" x14ac:dyDescent="0.25">
      <c r="B31" s="157" t="str">
        <f>VLOOKUP($E$4,'fichier gouvernements'!$A$2:$BW$7,36,1)</f>
        <v>Théo FRANCKEN</v>
      </c>
      <c r="C31" s="158"/>
      <c r="D31" s="66">
        <f>VLOOKUP($E$4,'fichier gouvernements'!$A$2:$BW$7,38,1)</f>
        <v>0</v>
      </c>
      <c r="E31" s="67"/>
      <c r="F31" s="67"/>
      <c r="G31" s="67"/>
      <c r="H31" s="67"/>
      <c r="I31" s="67"/>
      <c r="J31" s="67"/>
      <c r="K31" s="161" t="str">
        <f>VLOOKUP($E$4,'fichier gouvernements'!$A$2:$BW$7,37,1)</f>
        <v>N-VA</v>
      </c>
      <c r="L31" s="162"/>
    </row>
    <row r="32" spans="2:12" ht="30.75" customHeight="1" x14ac:dyDescent="0.25">
      <c r="B32" s="159"/>
      <c r="C32" s="160"/>
      <c r="D32" s="165" t="str">
        <f>VLOOKUP($E$4,'fichier gouvernements'!$A$2:$BW$7,39,1)</f>
        <v>Ministre de la Défense</v>
      </c>
      <c r="E32" s="166"/>
      <c r="F32" s="166"/>
      <c r="G32" s="166"/>
      <c r="H32" s="166"/>
      <c r="I32" s="166"/>
      <c r="J32" s="167"/>
      <c r="K32" s="163"/>
      <c r="L32" s="164"/>
    </row>
    <row r="33" spans="1:13" x14ac:dyDescent="0.25">
      <c r="B33" s="12"/>
      <c r="C33" s="12"/>
      <c r="D33" s="1"/>
      <c r="E33" s="1"/>
      <c r="F33" s="1"/>
      <c r="G33" s="1"/>
      <c r="H33" s="1"/>
      <c r="I33" s="1"/>
      <c r="J33" s="1"/>
      <c r="K33" s="12"/>
      <c r="L33" s="12"/>
    </row>
    <row r="34" spans="1:13" x14ac:dyDescent="0.25">
      <c r="B34" s="168" t="str">
        <f>VLOOKUP($E$4,'fichier gouvernements'!$A$2:$BW$7,40,1)</f>
        <v>Jean-Luc CRUCKE</v>
      </c>
      <c r="C34" s="169"/>
      <c r="D34" s="66">
        <f>VLOOKUP($E$4,'fichier gouvernements'!$A$2:$BW$7,42,1)</f>
        <v>0</v>
      </c>
      <c r="E34" s="67"/>
      <c r="F34" s="67"/>
      <c r="G34" s="67"/>
      <c r="H34" s="67"/>
      <c r="I34" s="67"/>
      <c r="J34" s="67"/>
      <c r="K34" s="172" t="str">
        <f>VLOOKUP($E$4,'fichier gouvernements'!$A$2:$BW$7,41,1)</f>
        <v>Les Engagés</v>
      </c>
      <c r="L34" s="173"/>
    </row>
    <row r="35" spans="1:13" s="70" customFormat="1" ht="30" customHeight="1" x14ac:dyDescent="0.25">
      <c r="A35" s="73"/>
      <c r="B35" s="170"/>
      <c r="C35" s="171"/>
      <c r="D35" s="165" t="str">
        <f>VLOOKUP($E$4,'fichier gouvernements'!$A$2:$BW$7,43,1)</f>
        <v>Ministre de la Mobilité, du Climat et de la Transition environnementale</v>
      </c>
      <c r="E35" s="166"/>
      <c r="F35" s="166"/>
      <c r="G35" s="166"/>
      <c r="H35" s="166"/>
      <c r="I35" s="166"/>
      <c r="J35" s="166"/>
      <c r="K35" s="174"/>
      <c r="L35" s="175"/>
      <c r="M35" s="73"/>
    </row>
    <row r="36" spans="1:13" x14ac:dyDescent="0.25">
      <c r="B36" s="12"/>
      <c r="C36" s="12"/>
      <c r="D36" s="1"/>
      <c r="E36" s="1"/>
      <c r="F36" s="1"/>
      <c r="G36" s="1"/>
      <c r="H36" s="1"/>
      <c r="I36" s="1"/>
      <c r="J36" s="1"/>
      <c r="K36" s="12"/>
      <c r="L36" s="12"/>
    </row>
    <row r="37" spans="1:13" x14ac:dyDescent="0.25">
      <c r="B37" s="157" t="str">
        <f>VLOOKUP($E$4,'fichier gouvernements'!$A$2:$BW$7,44,1)</f>
        <v>Vanessa MATZ</v>
      </c>
      <c r="C37" s="158"/>
      <c r="D37" s="66">
        <f>VLOOKUP($E$4,'fichier gouvernements'!$A$2:$BW$7,46,1)</f>
        <v>0</v>
      </c>
      <c r="E37" s="67"/>
      <c r="F37" s="67"/>
      <c r="G37" s="67"/>
      <c r="H37" s="67"/>
      <c r="I37" s="67"/>
      <c r="J37" s="67"/>
      <c r="K37" s="161" t="str">
        <f>VLOOKUP($E$4,'fichier gouvernements'!$A$2:$BW$7,45,1)</f>
        <v>Les Engagés</v>
      </c>
      <c r="L37" s="162"/>
    </row>
    <row r="38" spans="1:13" ht="30.75" customHeight="1" x14ac:dyDescent="0.25">
      <c r="B38" s="159"/>
      <c r="C38" s="160"/>
      <c r="D38" s="165" t="str">
        <f>VLOOKUP($E$4,'fichier gouvernements'!$A$2:$BW$7,47,1)</f>
        <v>Ministre de l’Action et de la Modernisation publiques, chargée des Entreprises publiques, de la Fonction publique, de la Gestion immobilière de l’Etat, du Numérique et des Etablissements scientifiques fédéraux</v>
      </c>
      <c r="E38" s="166"/>
      <c r="F38" s="166"/>
      <c r="G38" s="166"/>
      <c r="H38" s="166"/>
      <c r="I38" s="166"/>
      <c r="J38" s="167"/>
      <c r="K38" s="163"/>
      <c r="L38" s="164"/>
    </row>
    <row r="39" spans="1:13" x14ac:dyDescent="0.25">
      <c r="B39" s="12"/>
      <c r="C39" s="12"/>
      <c r="D39" s="1"/>
      <c r="E39" s="1"/>
      <c r="F39" s="1"/>
      <c r="G39" s="1"/>
      <c r="H39" s="1"/>
      <c r="I39" s="1"/>
      <c r="J39" s="1"/>
      <c r="K39" s="12"/>
      <c r="L39" s="12"/>
    </row>
    <row r="40" spans="1:13" ht="15.75" customHeight="1" x14ac:dyDescent="0.25">
      <c r="B40" s="168" t="str">
        <f>VLOOKUP($E$4,'fichier gouvernements'!$A$2:$BW$7,48,1)</f>
        <v>Rob BEENDERS</v>
      </c>
      <c r="C40" s="169"/>
      <c r="D40" s="66">
        <f>VLOOKUP($E$4,'fichier gouvernements'!$A$2:$BW$7,50,1)</f>
        <v>0</v>
      </c>
      <c r="E40" s="67"/>
      <c r="F40" s="67"/>
      <c r="G40" s="67"/>
      <c r="H40" s="67"/>
      <c r="I40" s="67"/>
      <c r="J40" s="67"/>
      <c r="K40" s="172" t="str">
        <f>VLOOKUP($E$4,'fichier gouvernements'!$A$2:$BW$7,49,1)</f>
        <v>Vooruit</v>
      </c>
      <c r="L40" s="173"/>
    </row>
    <row r="41" spans="1:13" ht="31.5" customHeight="1" x14ac:dyDescent="0.25">
      <c r="B41" s="170"/>
      <c r="C41" s="171"/>
      <c r="D41" s="165" t="str">
        <f>VLOOKUP($E$4,'fichier gouvernements'!$A$2:$BW$7,51,1)</f>
        <v>Ministre de la Protection des consommateurs, de la Lutte contre la Fraude sociale, des Personnes handicapées et de l’Egalité des chances</v>
      </c>
      <c r="E41" s="166"/>
      <c r="F41" s="166"/>
      <c r="G41" s="166"/>
      <c r="H41" s="166"/>
      <c r="I41" s="166"/>
      <c r="J41" s="167"/>
      <c r="K41" s="174"/>
      <c r="L41" s="175"/>
    </row>
    <row r="42" spans="1:13" x14ac:dyDescent="0.25">
      <c r="B42" s="12"/>
      <c r="C42" s="12"/>
      <c r="D42" s="1"/>
      <c r="E42" s="1"/>
      <c r="F42" s="1"/>
      <c r="G42" s="1"/>
      <c r="H42" s="1"/>
      <c r="I42" s="1"/>
      <c r="J42" s="1"/>
      <c r="K42" s="12"/>
      <c r="L42" s="12"/>
    </row>
    <row r="43" spans="1:13" ht="15.75" customHeight="1" x14ac:dyDescent="0.25">
      <c r="B43" s="157" t="str">
        <f>VLOOKUP($E$4,'fichier gouvernements'!$A$2:$BW$7,52,1)</f>
        <v>Anneleen VAN BOSSUYT</v>
      </c>
      <c r="C43" s="158"/>
      <c r="D43" s="66">
        <f>VLOOKUP($E$4,'fichier gouvernements'!$A$2:$BW$7,54,1)</f>
        <v>0</v>
      </c>
      <c r="E43" s="67"/>
      <c r="F43" s="67"/>
      <c r="G43" s="67"/>
      <c r="H43" s="67"/>
      <c r="I43" s="67"/>
      <c r="J43" s="67"/>
      <c r="K43" s="161" t="str">
        <f>VLOOKUP($E$4,'fichier gouvernements'!$A$2:$BW$7,53,1)</f>
        <v>N-VA</v>
      </c>
      <c r="L43" s="162"/>
    </row>
    <row r="44" spans="1:13" ht="30.75" customHeight="1" x14ac:dyDescent="0.25">
      <c r="B44" s="159"/>
      <c r="C44" s="160"/>
      <c r="D44" s="165" t="str">
        <f>VLOOKUP($E$4,'fichier gouvernements'!$A$2:$BW$7,55,1)</f>
        <v>Ministre de l’Asile et de la Migration, et de l’Intégration sociale, chargée de la Politique des Grandes villes</v>
      </c>
      <c r="E44" s="166"/>
      <c r="F44" s="166"/>
      <c r="G44" s="166"/>
      <c r="H44" s="166"/>
      <c r="I44" s="166"/>
      <c r="J44" s="167"/>
      <c r="K44" s="163"/>
      <c r="L44" s="164"/>
    </row>
    <row r="45" spans="1:13" ht="30.75" customHeight="1" x14ac:dyDescent="0.25">
      <c r="B45" s="12"/>
      <c r="C45" s="12"/>
      <c r="D45" s="1"/>
      <c r="E45" s="1"/>
      <c r="F45" s="1"/>
      <c r="G45" s="1"/>
      <c r="H45" s="1"/>
      <c r="I45" s="1"/>
      <c r="J45" s="1"/>
      <c r="K45" s="12"/>
      <c r="L45" s="12"/>
    </row>
    <row r="46" spans="1:13" ht="15.75" customHeight="1" x14ac:dyDescent="0.25">
      <c r="B46" s="157" t="str">
        <f>VLOOKUP($E$4,'fichier gouvernements'!$A$2:$BW$7,56,1)</f>
        <v>Mathieu BIHET</v>
      </c>
      <c r="C46" s="158"/>
      <c r="D46" s="66">
        <f>VLOOKUP($E$4,'fichier gouvernements'!$A$2:$BW$7,58,1)</f>
        <v>0</v>
      </c>
      <c r="E46" s="67"/>
      <c r="F46" s="67"/>
      <c r="G46" s="67"/>
      <c r="H46" s="67"/>
      <c r="I46" s="67"/>
      <c r="J46" s="67"/>
      <c r="K46" s="161" t="str">
        <f>VLOOKUP($E$4,'fichier gouvernements'!$A$2:$BW$7,57,1)</f>
        <v>MR</v>
      </c>
      <c r="L46" s="162"/>
    </row>
    <row r="47" spans="1:13" ht="30.75" customHeight="1" x14ac:dyDescent="0.25">
      <c r="B47" s="159"/>
      <c r="C47" s="160"/>
      <c r="D47" s="68" t="str">
        <f>VLOOKUP($E$4,'fichier gouvernements'!$A$2:$BW$7,59,1)</f>
        <v>Ministre de l'Energie</v>
      </c>
      <c r="E47" s="69"/>
      <c r="F47" s="69"/>
      <c r="G47" s="69"/>
      <c r="H47" s="69"/>
      <c r="I47" s="69"/>
      <c r="J47" s="69"/>
      <c r="K47" s="163"/>
      <c r="L47" s="164"/>
    </row>
    <row r="48" spans="1:13" ht="30.75" customHeight="1" x14ac:dyDescent="0.25">
      <c r="B48" s="12"/>
      <c r="C48" s="12"/>
      <c r="D48" s="1"/>
      <c r="E48" s="1"/>
      <c r="F48" s="1"/>
      <c r="G48" s="1"/>
      <c r="H48" s="1"/>
      <c r="I48" s="1"/>
      <c r="J48" s="1"/>
      <c r="K48" s="12"/>
      <c r="L48" s="12"/>
    </row>
    <row r="49" spans="1:13" x14ac:dyDescent="0.25">
      <c r="B49" s="12"/>
      <c r="C49" s="12"/>
      <c r="D49" s="1"/>
      <c r="E49" s="1"/>
      <c r="F49" s="1"/>
      <c r="G49" s="1"/>
      <c r="H49" s="1"/>
      <c r="I49" s="1"/>
      <c r="J49" s="1"/>
      <c r="K49" s="12"/>
      <c r="L49" s="12"/>
    </row>
    <row r="50" spans="1:13" x14ac:dyDescent="0.25">
      <c r="B50" s="12"/>
      <c r="C50" s="12"/>
      <c r="D50" s="1"/>
      <c r="E50" s="1"/>
      <c r="F50" s="1"/>
      <c r="G50" s="1"/>
      <c r="H50" s="1"/>
      <c r="I50" s="1"/>
      <c r="J50" s="1"/>
      <c r="K50" s="12"/>
      <c r="L50" s="12"/>
    </row>
    <row r="51" spans="1:13" ht="15.75" customHeight="1" x14ac:dyDescent="0.25">
      <c r="B51" s="168" t="str">
        <f>VLOOKUP($E$4,'fichier gouvernements'!$A$2:$BW$7,60,1)</f>
        <v>Eléonore SIMONET</v>
      </c>
      <c r="C51" s="169"/>
      <c r="D51" s="176" t="str">
        <f>VLOOKUP($E$4,'fichier gouvernements'!$A$2:$BW$7,63,1)</f>
        <v>Ministre des Classes moyennes, des Indépendants et des PME</v>
      </c>
      <c r="E51" s="177"/>
      <c r="F51" s="177"/>
      <c r="G51" s="177"/>
      <c r="H51" s="177"/>
      <c r="I51" s="177"/>
      <c r="J51" s="177"/>
      <c r="K51" s="178" t="str">
        <f>VLOOKUP($E$4,'fichier gouvernements'!$A$2:$BW$7,61,1)</f>
        <v>MR</v>
      </c>
      <c r="L51" s="179"/>
    </row>
    <row r="52" spans="1:13" ht="30.75" customHeight="1" x14ac:dyDescent="0.25">
      <c r="B52" s="170"/>
      <c r="C52" s="171"/>
      <c r="D52" s="165"/>
      <c r="E52" s="166"/>
      <c r="F52" s="166"/>
      <c r="G52" s="166"/>
      <c r="H52" s="166"/>
      <c r="I52" s="166"/>
      <c r="J52" s="166"/>
      <c r="K52" s="180"/>
      <c r="L52" s="181"/>
    </row>
    <row r="53" spans="1:13" x14ac:dyDescent="0.25">
      <c r="B53" s="12"/>
      <c r="C53" s="12"/>
      <c r="D53" s="1"/>
      <c r="E53" s="1"/>
      <c r="F53" s="1"/>
      <c r="G53" s="1"/>
      <c r="H53" s="1"/>
      <c r="I53" s="1"/>
      <c r="J53" s="1"/>
      <c r="K53" s="12"/>
      <c r="L53" s="12"/>
    </row>
    <row r="54" spans="1:13" s="71" customFormat="1" ht="15.75" customHeight="1" x14ac:dyDescent="0.25">
      <c r="A54" s="74"/>
      <c r="B54" s="149">
        <f>VLOOKUP($E$4,'fichier gouvernements'!$A$2:$BW$7,64,1)</f>
        <v>0</v>
      </c>
      <c r="C54" s="150"/>
      <c r="D54" s="141">
        <f>VLOOKUP($E$4,'fichier gouvernements'!$A$2:$BW$7,66,1)</f>
        <v>0</v>
      </c>
      <c r="E54" s="142"/>
      <c r="F54" s="142"/>
      <c r="G54" s="142"/>
      <c r="H54" s="142"/>
      <c r="I54" s="142"/>
      <c r="J54" s="142"/>
      <c r="K54" s="153">
        <f>VLOOKUP($E$4,'fichier gouvernements'!$A$2:$BW$7,65,1)</f>
        <v>0</v>
      </c>
      <c r="L54" s="154"/>
      <c r="M54" s="74"/>
    </row>
    <row r="55" spans="1:13" ht="30.75" customHeight="1" x14ac:dyDescent="0.25">
      <c r="B55" s="151"/>
      <c r="C55" s="152"/>
      <c r="D55" s="143"/>
      <c r="E55" s="144"/>
      <c r="F55" s="144"/>
      <c r="G55" s="144"/>
      <c r="H55" s="144"/>
      <c r="I55" s="144"/>
      <c r="J55" s="144"/>
      <c r="K55" s="155"/>
      <c r="L55" s="156"/>
    </row>
    <row r="56" spans="1:13" x14ac:dyDescent="0.25">
      <c r="B56" s="12"/>
      <c r="C56" s="12"/>
      <c r="D56" s="1"/>
      <c r="E56" s="1"/>
      <c r="F56" s="1"/>
      <c r="G56" s="1"/>
      <c r="H56" s="1"/>
      <c r="I56" s="1"/>
      <c r="J56" s="1"/>
      <c r="K56" s="12"/>
      <c r="L56" s="12"/>
    </row>
    <row r="57" spans="1:13" x14ac:dyDescent="0.25">
      <c r="B57" s="137">
        <f>VLOOKUP($E$4,'fichier gouvernements'!$A$2:$BW$7,67,1)</f>
        <v>0</v>
      </c>
      <c r="C57" s="138"/>
      <c r="D57" s="141">
        <f>VLOOKUP($E$4,'fichier gouvernements'!$A$2:$BW$7,69,1)</f>
        <v>0</v>
      </c>
      <c r="E57" s="142"/>
      <c r="F57" s="142"/>
      <c r="G57" s="142"/>
      <c r="H57" s="142"/>
      <c r="I57" s="142"/>
      <c r="J57" s="142"/>
      <c r="K57" s="145">
        <f>VLOOKUP($E$4,'fichier gouvernements'!$A$2:$BW$7,68,1)</f>
        <v>0</v>
      </c>
      <c r="L57" s="146"/>
    </row>
    <row r="58" spans="1:13" ht="30.75" customHeight="1" x14ac:dyDescent="0.25">
      <c r="B58" s="139"/>
      <c r="C58" s="140"/>
      <c r="D58" s="143"/>
      <c r="E58" s="144"/>
      <c r="F58" s="144"/>
      <c r="G58" s="144"/>
      <c r="H58" s="144"/>
      <c r="I58" s="144"/>
      <c r="J58" s="144"/>
      <c r="K58" s="147"/>
      <c r="L58" s="148"/>
    </row>
    <row r="59" spans="1:13" x14ac:dyDescent="0.25">
      <c r="B59" s="12"/>
      <c r="C59" s="12"/>
      <c r="D59" s="1"/>
      <c r="E59" s="1"/>
      <c r="F59" s="1"/>
      <c r="G59" s="1"/>
      <c r="H59" s="1"/>
      <c r="I59" s="1"/>
      <c r="J59" s="1"/>
      <c r="K59" s="12"/>
      <c r="L59" s="12"/>
    </row>
    <row r="60" spans="1:13" ht="15.75" customHeight="1" x14ac:dyDescent="0.25">
      <c r="B60" s="149">
        <f>VLOOKUP($E$4,'fichier gouvernements'!$A$2:$BW$7,70,1)</f>
        <v>0</v>
      </c>
      <c r="C60" s="150"/>
      <c r="D60" s="141">
        <f>VLOOKUP($E$4,'fichier gouvernements'!$A$2:$BW$7,72,1)</f>
        <v>0</v>
      </c>
      <c r="E60" s="142"/>
      <c r="F60" s="142"/>
      <c r="G60" s="142"/>
      <c r="H60" s="142"/>
      <c r="I60" s="142"/>
      <c r="J60" s="142"/>
      <c r="K60" s="153">
        <f>VLOOKUP($E$4,'fichier gouvernements'!$A$2:$BW$7,71,1)</f>
        <v>0</v>
      </c>
      <c r="L60" s="154"/>
    </row>
    <row r="61" spans="1:13" ht="30.75" customHeight="1" x14ac:dyDescent="0.25">
      <c r="B61" s="151"/>
      <c r="C61" s="152"/>
      <c r="D61" s="143"/>
      <c r="E61" s="144"/>
      <c r="F61" s="144"/>
      <c r="G61" s="144"/>
      <c r="H61" s="144"/>
      <c r="I61" s="144"/>
      <c r="J61" s="144"/>
      <c r="K61" s="155"/>
      <c r="L61" s="156"/>
    </row>
    <row r="62" spans="1:13" x14ac:dyDescent="0.25">
      <c r="B62" s="12"/>
      <c r="C62" s="12"/>
      <c r="D62" s="1"/>
      <c r="E62" s="1"/>
      <c r="F62" s="1"/>
      <c r="G62" s="1"/>
      <c r="H62" s="1"/>
      <c r="I62" s="1"/>
      <c r="J62" s="1"/>
      <c r="K62" s="12"/>
      <c r="L62" s="12"/>
    </row>
    <row r="63" spans="1:13" x14ac:dyDescent="0.25">
      <c r="B63" s="137">
        <f>VLOOKUP($E$4,'fichier gouvernements'!$A$2:$BW$7,73,1)</f>
        <v>0</v>
      </c>
      <c r="C63" s="138"/>
      <c r="D63" s="141">
        <f>VLOOKUP($E$4,'fichier gouvernements'!$A$2:$BW$7,75,1)</f>
        <v>0</v>
      </c>
      <c r="E63" s="142"/>
      <c r="F63" s="142"/>
      <c r="G63" s="142"/>
      <c r="H63" s="142"/>
      <c r="I63" s="142"/>
      <c r="J63" s="142"/>
      <c r="K63" s="145">
        <f>VLOOKUP($E$4,'fichier gouvernements'!$A$2:$BW$7,74,1)</f>
        <v>0</v>
      </c>
      <c r="L63" s="146"/>
    </row>
    <row r="64" spans="1:13" ht="30.75" customHeight="1" x14ac:dyDescent="0.25">
      <c r="B64" s="139"/>
      <c r="C64" s="140"/>
      <c r="D64" s="143"/>
      <c r="E64" s="144"/>
      <c r="F64" s="144"/>
      <c r="G64" s="144"/>
      <c r="H64" s="144"/>
      <c r="I64" s="144"/>
      <c r="J64" s="144"/>
      <c r="K64" s="147"/>
      <c r="L64" s="148"/>
    </row>
    <row r="65" spans="2:12" x14ac:dyDescent="0.25">
      <c r="B65" s="12"/>
      <c r="C65" s="12"/>
      <c r="D65" s="1"/>
      <c r="E65" s="1"/>
      <c r="F65" s="1"/>
      <c r="G65" s="1"/>
      <c r="H65" s="1"/>
      <c r="I65" s="1"/>
      <c r="J65" s="1"/>
      <c r="K65" s="12"/>
      <c r="L65" s="12"/>
    </row>
    <row r="66" spans="2:12" x14ac:dyDescent="0.25">
      <c r="B66" s="149">
        <f>VLOOKUP($E$4,'fichier gouvernements'!$A$2:$CC$7,76,1)</f>
        <v>0</v>
      </c>
      <c r="C66" s="150"/>
      <c r="D66" s="141">
        <f>VLOOKUP($E$4,'fichier gouvernements'!$A$2:$CC$7,78,1)</f>
        <v>0</v>
      </c>
      <c r="E66" s="142"/>
      <c r="F66" s="142"/>
      <c r="G66" s="142"/>
      <c r="H66" s="142"/>
      <c r="I66" s="142"/>
      <c r="J66" s="142"/>
      <c r="K66" s="153">
        <f>VLOOKUP($E$4,'fichier gouvernements'!$A$2:$CC$7,77,1)</f>
        <v>0</v>
      </c>
      <c r="L66" s="154"/>
    </row>
    <row r="67" spans="2:12" ht="30.75" customHeight="1" x14ac:dyDescent="0.25">
      <c r="B67" s="151"/>
      <c r="C67" s="152"/>
      <c r="D67" s="143"/>
      <c r="E67" s="144"/>
      <c r="F67" s="144"/>
      <c r="G67" s="144"/>
      <c r="H67" s="144"/>
      <c r="I67" s="144"/>
      <c r="J67" s="144"/>
      <c r="K67" s="155"/>
      <c r="L67" s="156"/>
    </row>
    <row r="68" spans="2:12" x14ac:dyDescent="0.25">
      <c r="B68" s="12"/>
      <c r="C68" s="12"/>
      <c r="D68" s="1"/>
      <c r="E68" s="1"/>
      <c r="F68" s="1"/>
      <c r="G68" s="1"/>
      <c r="H68" s="1"/>
      <c r="I68" s="1"/>
      <c r="J68" s="1"/>
      <c r="K68" s="12"/>
      <c r="L68" s="12"/>
    </row>
  </sheetData>
  <sheetProtection algorithmName="SHA-512" hashValue="AmTOkdNZ/CvM+Rv1r13/GRF1gmbmjuCXSqCLIQmAaD2dFMGSg4c1RN+/dZ621yFbGjVXaKwEmOGQyExYESYM9Q==" saltValue="HYJFkb9671RSl1Oyy7PsNQ==" spinCount="100000" sheet="1" objects="1" scenarios="1"/>
  <mergeCells count="61">
    <mergeCell ref="B24:C25"/>
    <mergeCell ref="K24:L25"/>
    <mergeCell ref="B27:C28"/>
    <mergeCell ref="K27:L28"/>
    <mergeCell ref="B31:C32"/>
    <mergeCell ref="K31:L32"/>
    <mergeCell ref="D25:J25"/>
    <mergeCell ref="D28:J28"/>
    <mergeCell ref="D32:J32"/>
    <mergeCell ref="K15:L16"/>
    <mergeCell ref="B18:C19"/>
    <mergeCell ref="K18:L19"/>
    <mergeCell ref="B21:C22"/>
    <mergeCell ref="K21:L22"/>
    <mergeCell ref="B15:C16"/>
    <mergeCell ref="D16:J16"/>
    <mergeCell ref="D19:J19"/>
    <mergeCell ref="D22:J22"/>
    <mergeCell ref="K9:L10"/>
    <mergeCell ref="B9:C10"/>
    <mergeCell ref="K12:L13"/>
    <mergeCell ref="B12:C13"/>
    <mergeCell ref="E4:I4"/>
    <mergeCell ref="B2:D4"/>
    <mergeCell ref="D6:F7"/>
    <mergeCell ref="B6:C7"/>
    <mergeCell ref="G6:H7"/>
    <mergeCell ref="D10:J10"/>
    <mergeCell ref="D13:J13"/>
    <mergeCell ref="B60:C61"/>
    <mergeCell ref="K60:L61"/>
    <mergeCell ref="D35:J35"/>
    <mergeCell ref="D51:J52"/>
    <mergeCell ref="D54:J55"/>
    <mergeCell ref="D57:J58"/>
    <mergeCell ref="D60:J61"/>
    <mergeCell ref="B43:C44"/>
    <mergeCell ref="K43:L44"/>
    <mergeCell ref="B51:C52"/>
    <mergeCell ref="K51:L52"/>
    <mergeCell ref="B54:C55"/>
    <mergeCell ref="K54:L55"/>
    <mergeCell ref="B34:C35"/>
    <mergeCell ref="K34:L35"/>
    <mergeCell ref="B37:C38"/>
    <mergeCell ref="B46:C47"/>
    <mergeCell ref="K46:L47"/>
    <mergeCell ref="D38:J38"/>
    <mergeCell ref="B57:C58"/>
    <mergeCell ref="K57:L58"/>
    <mergeCell ref="K37:L38"/>
    <mergeCell ref="B40:C41"/>
    <mergeCell ref="K40:L41"/>
    <mergeCell ref="D44:J44"/>
    <mergeCell ref="D41:J41"/>
    <mergeCell ref="B63:C64"/>
    <mergeCell ref="D63:J64"/>
    <mergeCell ref="K63:L64"/>
    <mergeCell ref="B66:C67"/>
    <mergeCell ref="D66:J67"/>
    <mergeCell ref="K66:L67"/>
  </mergeCells>
  <printOptions horizontalCentered="1"/>
  <pageMargins left="0" right="0" top="0.39370078740157483" bottom="0.39370078740157483" header="0.31496062992125984" footer="0.31496062992125984"/>
  <pageSetup paperSize="9" scale="95" orientation="landscape" r:id="rId1"/>
  <rowBreaks count="2" manualBreakCount="2">
    <brk id="29" max="12" man="1"/>
    <brk id="4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Drop Down 5">
              <controlPr defaultSize="0" autoLine="0" autoPict="0">
                <anchor moveWithCells="1">
                  <from>
                    <xdr:col>4</xdr:col>
                    <xdr:colOff>9525</xdr:colOff>
                    <xdr:row>0</xdr:row>
                    <xdr:rowOff>190500</xdr:rowOff>
                  </from>
                  <to>
                    <xdr:col>8</xdr:col>
                    <xdr:colOff>342900</xdr:colOff>
                    <xdr:row>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CC47"/>
  <sheetViews>
    <sheetView zoomScaleNormal="100" workbookViewId="0"/>
  </sheetViews>
  <sheetFormatPr baseColWidth="10" defaultRowHeight="15" x14ac:dyDescent="0.25"/>
  <cols>
    <col min="1" max="1" width="4.5" style="86" customWidth="1"/>
    <col min="2" max="2" width="26.5" style="86" bestFit="1" customWidth="1"/>
    <col min="3" max="3" width="18.125" style="86" customWidth="1"/>
    <col min="4" max="4" width="20.625" style="86" customWidth="1"/>
    <col min="5" max="5" width="10.625" style="104" customWidth="1"/>
    <col min="6" max="6" width="15.625" style="86" customWidth="1"/>
    <col min="7" max="7" width="40.625" style="86" customWidth="1"/>
    <col min="8" max="8" width="15.625" style="104" customWidth="1"/>
    <col min="9" max="9" width="10.625" style="104" customWidth="1"/>
    <col min="10" max="10" width="15.625" style="104" customWidth="1"/>
    <col min="11" max="11" width="40.625" style="86" customWidth="1"/>
    <col min="12" max="12" width="15.625" style="104" customWidth="1"/>
    <col min="13" max="13" width="10.625" style="104" customWidth="1"/>
    <col min="14" max="14" width="15.625" style="104" customWidth="1"/>
    <col min="15" max="15" width="40.625" style="86" customWidth="1"/>
    <col min="16" max="16" width="18.125" style="86" customWidth="1"/>
    <col min="17" max="17" width="10.625" style="86" customWidth="1"/>
    <col min="18" max="18" width="15.625" style="104" customWidth="1"/>
    <col min="19" max="19" width="40.625" style="104" customWidth="1"/>
    <col min="20" max="20" width="15.625" style="104" customWidth="1"/>
    <col min="21" max="21" width="10.625" style="104" customWidth="1"/>
    <col min="22" max="22" width="15.625" style="104" customWidth="1"/>
    <col min="23" max="23" width="40.625" style="86" customWidth="1"/>
    <col min="24" max="24" width="20.625" style="86" customWidth="1"/>
    <col min="25" max="25" width="10.625" style="104" customWidth="1"/>
    <col min="26" max="26" width="18.25" style="86" customWidth="1"/>
    <col min="27" max="27" width="40.625" style="86" customWidth="1"/>
    <col min="28" max="28" width="20.625" style="86" customWidth="1"/>
    <col min="29" max="29" width="10.625" style="104" customWidth="1"/>
    <col min="30" max="30" width="20.625" style="86" customWidth="1"/>
    <col min="31" max="31" width="40.625" style="86" customWidth="1"/>
    <col min="32" max="32" width="20.625" style="86" customWidth="1"/>
    <col min="33" max="33" width="10.625" style="104" customWidth="1"/>
    <col min="34" max="34" width="20.625" style="86" customWidth="1"/>
    <col min="35" max="35" width="40.625" style="86" customWidth="1"/>
    <col min="36" max="36" width="20.625" style="104" customWidth="1"/>
    <col min="37" max="37" width="10.625" style="104" customWidth="1"/>
    <col min="38" max="38" width="20.625" style="86" customWidth="1"/>
    <col min="39" max="39" width="40.625" style="86" customWidth="1"/>
    <col min="40" max="40" width="20.625" style="104" customWidth="1"/>
    <col min="41" max="41" width="10.625" style="86" customWidth="1"/>
    <col min="42" max="42" width="20.625" style="86" customWidth="1"/>
    <col min="43" max="43" width="40.625" style="86" customWidth="1"/>
    <col min="44" max="44" width="20.625" style="86" customWidth="1"/>
    <col min="45" max="45" width="10.625" style="86" customWidth="1"/>
    <col min="46" max="46" width="20.625" style="86" customWidth="1"/>
    <col min="47" max="47" width="40.625" style="86" customWidth="1"/>
    <col min="48" max="48" width="20.625" style="86" customWidth="1"/>
    <col min="49" max="49" width="10.625" style="104" customWidth="1"/>
    <col min="50" max="50" width="20.625" style="86" customWidth="1"/>
    <col min="51" max="51" width="40.625" style="86" customWidth="1"/>
    <col min="52" max="52" width="20.625" style="86" customWidth="1"/>
    <col min="53" max="53" width="10.625" style="104" customWidth="1"/>
    <col min="54" max="54" width="20.625" style="86" customWidth="1"/>
    <col min="55" max="55" width="40.625" style="86" customWidth="1"/>
    <col min="56" max="56" width="20.625" style="86" customWidth="1"/>
    <col min="57" max="57" width="10.625" style="86" customWidth="1"/>
    <col min="58" max="58" width="15.625" style="86" customWidth="1"/>
    <col min="59" max="59" width="40.625" style="86" customWidth="1"/>
    <col min="60" max="60" width="20.625" style="86" customWidth="1"/>
    <col min="61" max="61" width="10.625" style="104" customWidth="1"/>
    <col min="62" max="62" width="15.625" style="86" customWidth="1"/>
    <col min="63" max="63" width="40.625" style="86" customWidth="1"/>
    <col min="64" max="64" width="20.625" style="86" customWidth="1"/>
    <col min="65" max="65" width="10.625" style="104" customWidth="1"/>
    <col min="66" max="66" width="40.625" style="86" customWidth="1"/>
    <col min="67" max="67" width="20.625" style="86" customWidth="1"/>
    <col min="68" max="68" width="10.625" style="104" customWidth="1"/>
    <col min="69" max="69" width="40.625" style="86" customWidth="1"/>
    <col min="70" max="70" width="15.625" style="104" customWidth="1"/>
    <col min="71" max="71" width="10.625" style="86" customWidth="1"/>
    <col min="72" max="72" width="40.625" style="86" customWidth="1"/>
    <col min="73" max="73" width="20.625" style="86" customWidth="1"/>
    <col min="74" max="74" width="10.625" style="86" customWidth="1"/>
    <col min="75" max="75" width="40.625" style="86" customWidth="1"/>
    <col min="76" max="76" width="20.625" style="86" customWidth="1"/>
    <col min="77" max="77" width="10.625" style="86" customWidth="1"/>
    <col min="78" max="78" width="40.625" style="86" customWidth="1"/>
    <col min="79" max="79" width="20.625" style="86" customWidth="1"/>
    <col min="80" max="80" width="10.625" style="86" customWidth="1"/>
    <col min="81" max="81" width="40.625" style="86" customWidth="1"/>
    <col min="82" max="16384" width="11" style="86"/>
  </cols>
  <sheetData>
    <row r="1" spans="1:81" s="83" customFormat="1" ht="30" x14ac:dyDescent="0.25">
      <c r="A1" s="92" t="s">
        <v>83</v>
      </c>
      <c r="B1" s="93" t="s">
        <v>116</v>
      </c>
      <c r="C1" s="93" t="s">
        <v>84</v>
      </c>
      <c r="D1" s="92" t="s">
        <v>85</v>
      </c>
      <c r="E1" s="93" t="s">
        <v>106</v>
      </c>
      <c r="F1" s="92" t="s">
        <v>111</v>
      </c>
      <c r="G1" s="92" t="s">
        <v>161</v>
      </c>
      <c r="H1" s="93" t="s">
        <v>86</v>
      </c>
      <c r="I1" s="93" t="s">
        <v>106</v>
      </c>
      <c r="J1" s="93" t="s">
        <v>104</v>
      </c>
      <c r="K1" s="93" t="s">
        <v>105</v>
      </c>
      <c r="L1" s="93" t="s">
        <v>87</v>
      </c>
      <c r="M1" s="93" t="s">
        <v>106</v>
      </c>
      <c r="N1" s="93" t="s">
        <v>104</v>
      </c>
      <c r="O1" s="93" t="s">
        <v>105</v>
      </c>
      <c r="P1" s="92" t="s">
        <v>88</v>
      </c>
      <c r="Q1" s="92" t="s">
        <v>106</v>
      </c>
      <c r="R1" s="93" t="s">
        <v>104</v>
      </c>
      <c r="S1" s="93" t="s">
        <v>105</v>
      </c>
      <c r="T1" s="93" t="s">
        <v>89</v>
      </c>
      <c r="U1" s="93" t="s">
        <v>106</v>
      </c>
      <c r="V1" s="93" t="s">
        <v>104</v>
      </c>
      <c r="W1" s="93" t="s">
        <v>105</v>
      </c>
      <c r="X1" s="92" t="s">
        <v>90</v>
      </c>
      <c r="Y1" s="93" t="s">
        <v>106</v>
      </c>
      <c r="Z1" s="93" t="s">
        <v>104</v>
      </c>
      <c r="AA1" s="93" t="s">
        <v>105</v>
      </c>
      <c r="AB1" s="92" t="s">
        <v>91</v>
      </c>
      <c r="AC1" s="93" t="s">
        <v>106</v>
      </c>
      <c r="AD1" s="93" t="s">
        <v>104</v>
      </c>
      <c r="AE1" s="93" t="s">
        <v>105</v>
      </c>
      <c r="AF1" s="92" t="s">
        <v>92</v>
      </c>
      <c r="AG1" s="93" t="s">
        <v>106</v>
      </c>
      <c r="AH1" s="92" t="s">
        <v>111</v>
      </c>
      <c r="AI1" s="93" t="s">
        <v>161</v>
      </c>
      <c r="AJ1" s="93" t="s">
        <v>93</v>
      </c>
      <c r="AK1" s="93" t="s">
        <v>106</v>
      </c>
      <c r="AL1" s="92" t="s">
        <v>111</v>
      </c>
      <c r="AM1" s="93" t="s">
        <v>161</v>
      </c>
      <c r="AN1" s="93" t="s">
        <v>94</v>
      </c>
      <c r="AO1" s="92" t="s">
        <v>106</v>
      </c>
      <c r="AP1" s="92" t="s">
        <v>111</v>
      </c>
      <c r="AQ1" s="93" t="s">
        <v>161</v>
      </c>
      <c r="AR1" s="92" t="s">
        <v>95</v>
      </c>
      <c r="AS1" s="92" t="s">
        <v>106</v>
      </c>
      <c r="AT1" s="92" t="s">
        <v>111</v>
      </c>
      <c r="AU1" s="93" t="s">
        <v>161</v>
      </c>
      <c r="AV1" s="92" t="s">
        <v>96</v>
      </c>
      <c r="AW1" s="93" t="s">
        <v>106</v>
      </c>
      <c r="AX1" s="92" t="s">
        <v>111</v>
      </c>
      <c r="AY1" s="93" t="s">
        <v>161</v>
      </c>
      <c r="AZ1" s="92" t="s">
        <v>97</v>
      </c>
      <c r="BA1" s="93" t="s">
        <v>106</v>
      </c>
      <c r="BB1" s="92" t="s">
        <v>111</v>
      </c>
      <c r="BC1" s="93" t="s">
        <v>161</v>
      </c>
      <c r="BD1" s="92" t="s">
        <v>173</v>
      </c>
      <c r="BE1" s="93" t="s">
        <v>106</v>
      </c>
      <c r="BF1" s="92" t="s">
        <v>111</v>
      </c>
      <c r="BG1" s="93" t="s">
        <v>161</v>
      </c>
      <c r="BH1" s="92" t="s">
        <v>201</v>
      </c>
      <c r="BI1" s="93" t="s">
        <v>106</v>
      </c>
      <c r="BJ1" s="92" t="s">
        <v>111</v>
      </c>
      <c r="BK1" s="93" t="s">
        <v>161</v>
      </c>
      <c r="BL1" s="93" t="s">
        <v>98</v>
      </c>
      <c r="BM1" s="93" t="s">
        <v>106</v>
      </c>
      <c r="BN1" s="92" t="s">
        <v>85</v>
      </c>
      <c r="BO1" s="93" t="s">
        <v>99</v>
      </c>
      <c r="BP1" s="93" t="s">
        <v>106</v>
      </c>
      <c r="BQ1" s="92" t="s">
        <v>85</v>
      </c>
      <c r="BR1" s="93" t="s">
        <v>100</v>
      </c>
      <c r="BS1" s="93" t="s">
        <v>106</v>
      </c>
      <c r="BT1" s="92" t="s">
        <v>85</v>
      </c>
      <c r="BU1" s="93" t="s">
        <v>101</v>
      </c>
      <c r="BV1" s="93" t="s">
        <v>106</v>
      </c>
      <c r="BW1" s="92" t="s">
        <v>85</v>
      </c>
      <c r="BX1" s="93" t="s">
        <v>102</v>
      </c>
      <c r="BY1" s="93" t="s">
        <v>106</v>
      </c>
      <c r="BZ1" s="92" t="s">
        <v>85</v>
      </c>
      <c r="CA1" s="93" t="s">
        <v>103</v>
      </c>
      <c r="CB1" s="93" t="s">
        <v>106</v>
      </c>
      <c r="CC1" s="92" t="s">
        <v>85</v>
      </c>
    </row>
    <row r="2" spans="1:81" s="83" customFormat="1" ht="80.099999999999994" customHeight="1" x14ac:dyDescent="0.25">
      <c r="A2" s="85">
        <v>1</v>
      </c>
      <c r="B2" s="81" t="s">
        <v>117</v>
      </c>
      <c r="C2" s="81" t="s">
        <v>249</v>
      </c>
      <c r="D2" s="81" t="s">
        <v>154</v>
      </c>
      <c r="E2" s="82" t="s">
        <v>250</v>
      </c>
      <c r="F2" s="94" t="s">
        <v>162</v>
      </c>
      <c r="G2" s="82"/>
      <c r="H2" s="82" t="s">
        <v>196</v>
      </c>
      <c r="I2" s="82" t="s">
        <v>108</v>
      </c>
      <c r="J2" s="82" t="s">
        <v>107</v>
      </c>
      <c r="K2" s="110" t="s">
        <v>251</v>
      </c>
      <c r="L2" s="81" t="s">
        <v>252</v>
      </c>
      <c r="M2" s="82" t="s">
        <v>222</v>
      </c>
      <c r="N2" s="82" t="s">
        <v>107</v>
      </c>
      <c r="O2" s="111" t="s">
        <v>253</v>
      </c>
      <c r="P2" s="82" t="s">
        <v>254</v>
      </c>
      <c r="Q2" s="82" t="s">
        <v>206</v>
      </c>
      <c r="R2" s="82" t="s">
        <v>107</v>
      </c>
      <c r="S2" s="109" t="s">
        <v>255</v>
      </c>
      <c r="T2" s="82" t="s">
        <v>197</v>
      </c>
      <c r="U2" s="81" t="s">
        <v>176</v>
      </c>
      <c r="V2" s="82" t="s">
        <v>107</v>
      </c>
      <c r="W2" s="110" t="s">
        <v>256</v>
      </c>
      <c r="X2" s="116" t="s">
        <v>272</v>
      </c>
      <c r="Y2" s="116" t="s">
        <v>109</v>
      </c>
      <c r="Z2" s="82" t="s">
        <v>107</v>
      </c>
      <c r="AA2" s="116" t="s">
        <v>273</v>
      </c>
      <c r="AB2" s="81" t="s">
        <v>199</v>
      </c>
      <c r="AC2" s="81" t="s">
        <v>176</v>
      </c>
      <c r="AD2" s="82"/>
      <c r="AE2" s="110" t="s">
        <v>257</v>
      </c>
      <c r="AF2" s="82" t="s">
        <v>258</v>
      </c>
      <c r="AG2" s="82" t="s">
        <v>108</v>
      </c>
      <c r="AH2" s="82"/>
      <c r="AI2" s="110" t="s">
        <v>259</v>
      </c>
      <c r="AJ2" s="82" t="s">
        <v>260</v>
      </c>
      <c r="AK2" s="82" t="s">
        <v>109</v>
      </c>
      <c r="AL2" s="82"/>
      <c r="AM2" s="82" t="s">
        <v>198</v>
      </c>
      <c r="AN2" s="96" t="s">
        <v>261</v>
      </c>
      <c r="AO2" s="96" t="s">
        <v>222</v>
      </c>
      <c r="AP2" s="97"/>
      <c r="AQ2" s="109" t="s">
        <v>262</v>
      </c>
      <c r="AR2" s="81" t="s">
        <v>263</v>
      </c>
      <c r="AS2" s="81" t="s">
        <v>222</v>
      </c>
      <c r="AT2" s="112"/>
      <c r="AU2" s="113" t="s">
        <v>264</v>
      </c>
      <c r="AV2" s="98" t="s">
        <v>265</v>
      </c>
      <c r="AW2" s="82" t="s">
        <v>206</v>
      </c>
      <c r="AX2" s="98"/>
      <c r="AY2" s="109" t="s">
        <v>266</v>
      </c>
      <c r="AZ2" s="98" t="s">
        <v>267</v>
      </c>
      <c r="BA2" s="82" t="s">
        <v>109</v>
      </c>
      <c r="BB2" s="98"/>
      <c r="BC2" s="109" t="s">
        <v>268</v>
      </c>
      <c r="BD2" s="98" t="s">
        <v>269</v>
      </c>
      <c r="BE2" s="82" t="s">
        <v>108</v>
      </c>
      <c r="BF2" s="98"/>
      <c r="BG2" s="90" t="s">
        <v>200</v>
      </c>
      <c r="BH2" s="98" t="s">
        <v>270</v>
      </c>
      <c r="BI2" s="82" t="s">
        <v>108</v>
      </c>
      <c r="BJ2" s="98"/>
      <c r="BK2" s="109" t="s">
        <v>271</v>
      </c>
      <c r="BL2" s="98"/>
      <c r="BM2" s="82"/>
      <c r="BN2" s="98"/>
      <c r="BO2" s="98"/>
      <c r="BP2" s="98"/>
      <c r="BQ2" s="82"/>
      <c r="BR2" s="84"/>
      <c r="BS2" s="98"/>
      <c r="BT2" s="82"/>
      <c r="BU2" s="89"/>
      <c r="BV2" s="82"/>
      <c r="BW2" s="81"/>
      <c r="BX2" s="89"/>
      <c r="BY2" s="82"/>
      <c r="BZ2" s="81"/>
      <c r="CA2" s="84"/>
      <c r="CB2" s="94"/>
      <c r="CC2" s="99"/>
    </row>
    <row r="3" spans="1:81" s="83" customFormat="1" ht="80.099999999999994" customHeight="1" x14ac:dyDescent="0.25">
      <c r="A3" s="85">
        <v>2</v>
      </c>
      <c r="B3" s="82" t="s">
        <v>158</v>
      </c>
      <c r="C3" s="81" t="s">
        <v>202</v>
      </c>
      <c r="D3" s="81" t="s">
        <v>155</v>
      </c>
      <c r="E3" s="82" t="s">
        <v>109</v>
      </c>
      <c r="F3" s="94" t="s">
        <v>162</v>
      </c>
      <c r="G3" s="90" t="s">
        <v>203</v>
      </c>
      <c r="H3" s="82" t="s">
        <v>166</v>
      </c>
      <c r="I3" s="81" t="s">
        <v>176</v>
      </c>
      <c r="J3" s="82" t="s">
        <v>160</v>
      </c>
      <c r="K3" s="90" t="s">
        <v>204</v>
      </c>
      <c r="L3" s="82" t="s">
        <v>205</v>
      </c>
      <c r="M3" s="82" t="s">
        <v>206</v>
      </c>
      <c r="N3" s="82" t="s">
        <v>160</v>
      </c>
      <c r="O3" s="91" t="s">
        <v>207</v>
      </c>
      <c r="P3" s="82" t="s">
        <v>118</v>
      </c>
      <c r="Q3" s="82" t="s">
        <v>109</v>
      </c>
      <c r="R3" s="82" t="s">
        <v>160</v>
      </c>
      <c r="S3" s="90" t="s">
        <v>208</v>
      </c>
      <c r="T3" s="81" t="s">
        <v>175</v>
      </c>
      <c r="U3" s="82" t="s">
        <v>109</v>
      </c>
      <c r="V3" s="100" t="s">
        <v>162</v>
      </c>
      <c r="W3" s="90" t="s">
        <v>210</v>
      </c>
      <c r="X3" s="114" t="s">
        <v>211</v>
      </c>
      <c r="Y3" s="115" t="s">
        <v>206</v>
      </c>
      <c r="Z3" s="114" t="s">
        <v>162</v>
      </c>
      <c r="AA3" s="90" t="s">
        <v>212</v>
      </c>
      <c r="AB3" s="81" t="s">
        <v>213</v>
      </c>
      <c r="AC3" s="81" t="s">
        <v>176</v>
      </c>
      <c r="AD3" s="81" t="s">
        <v>162</v>
      </c>
      <c r="AE3" s="90" t="s">
        <v>214</v>
      </c>
      <c r="AF3" s="81" t="s">
        <v>215</v>
      </c>
      <c r="AG3" s="82" t="s">
        <v>177</v>
      </c>
      <c r="AH3" s="81" t="s">
        <v>162</v>
      </c>
      <c r="AI3" s="90" t="s">
        <v>216</v>
      </c>
      <c r="AJ3" s="82" t="s">
        <v>217</v>
      </c>
      <c r="AK3" s="82" t="s">
        <v>109</v>
      </c>
      <c r="AL3" s="81" t="s">
        <v>162</v>
      </c>
      <c r="AM3" s="95" t="s">
        <v>218</v>
      </c>
      <c r="AN3" s="82" t="s">
        <v>162</v>
      </c>
      <c r="AO3" s="81" t="s">
        <v>162</v>
      </c>
      <c r="AP3" s="81" t="s">
        <v>162</v>
      </c>
      <c r="AQ3" s="81" t="s">
        <v>162</v>
      </c>
      <c r="AR3" s="81" t="s">
        <v>162</v>
      </c>
      <c r="AS3" s="81" t="s">
        <v>162</v>
      </c>
      <c r="AT3" s="81" t="s">
        <v>162</v>
      </c>
      <c r="AU3" s="81" t="s">
        <v>162</v>
      </c>
      <c r="AV3" s="81" t="s">
        <v>162</v>
      </c>
      <c r="AW3" s="82" t="s">
        <v>162</v>
      </c>
      <c r="AX3" s="81" t="s">
        <v>162</v>
      </c>
      <c r="AY3" s="81" t="s">
        <v>162</v>
      </c>
      <c r="AZ3" s="81" t="s">
        <v>162</v>
      </c>
      <c r="BA3" s="82" t="s">
        <v>162</v>
      </c>
      <c r="BB3" s="81" t="s">
        <v>162</v>
      </c>
      <c r="BC3" s="81" t="s">
        <v>162</v>
      </c>
      <c r="BD3" s="81"/>
      <c r="BE3" s="81"/>
      <c r="BF3" s="81"/>
      <c r="BG3" s="81"/>
      <c r="BH3" s="81" t="s">
        <v>162</v>
      </c>
      <c r="BI3" s="82" t="s">
        <v>162</v>
      </c>
      <c r="BJ3" s="81" t="s">
        <v>162</v>
      </c>
      <c r="BK3" s="81" t="s">
        <v>162</v>
      </c>
      <c r="BL3" s="81" t="s">
        <v>162</v>
      </c>
      <c r="BM3" s="82" t="s">
        <v>162</v>
      </c>
      <c r="BN3" s="81" t="s">
        <v>162</v>
      </c>
      <c r="BO3" s="81" t="s">
        <v>162</v>
      </c>
      <c r="BP3" s="82" t="s">
        <v>162</v>
      </c>
      <c r="BQ3" s="81" t="s">
        <v>162</v>
      </c>
      <c r="BR3" s="82" t="s">
        <v>162</v>
      </c>
      <c r="BS3" s="81" t="s">
        <v>162</v>
      </c>
      <c r="BT3" s="81" t="s">
        <v>162</v>
      </c>
      <c r="BU3" s="81" t="s">
        <v>162</v>
      </c>
      <c r="BV3" s="81" t="s">
        <v>162</v>
      </c>
      <c r="BW3" s="81" t="s">
        <v>162</v>
      </c>
      <c r="BX3" s="94" t="s">
        <v>162</v>
      </c>
      <c r="BY3" s="94" t="s">
        <v>162</v>
      </c>
      <c r="BZ3" s="94" t="s">
        <v>162</v>
      </c>
      <c r="CA3" s="94" t="s">
        <v>162</v>
      </c>
      <c r="CB3" s="94" t="s">
        <v>162</v>
      </c>
      <c r="CC3" s="99" t="s">
        <v>162</v>
      </c>
    </row>
    <row r="4" spans="1:81" ht="80.099999999999994" customHeight="1" x14ac:dyDescent="0.25">
      <c r="A4" s="85">
        <v>3</v>
      </c>
      <c r="B4" s="82" t="s">
        <v>167</v>
      </c>
      <c r="C4" s="81" t="s">
        <v>219</v>
      </c>
      <c r="D4" s="81" t="s">
        <v>155</v>
      </c>
      <c r="E4" s="82" t="s">
        <v>108</v>
      </c>
      <c r="F4" s="94" t="s">
        <v>162</v>
      </c>
      <c r="G4" s="95" t="s">
        <v>220</v>
      </c>
      <c r="H4" s="82" t="s">
        <v>221</v>
      </c>
      <c r="I4" s="82" t="s">
        <v>222</v>
      </c>
      <c r="J4" s="82" t="s">
        <v>160</v>
      </c>
      <c r="K4" s="95" t="s">
        <v>223</v>
      </c>
      <c r="L4" s="82" t="s">
        <v>174</v>
      </c>
      <c r="M4" s="82" t="s">
        <v>108</v>
      </c>
      <c r="N4" s="82" t="s">
        <v>160</v>
      </c>
      <c r="O4" s="95" t="s">
        <v>223</v>
      </c>
      <c r="P4" s="82" t="s">
        <v>224</v>
      </c>
      <c r="Q4" s="82" t="s">
        <v>225</v>
      </c>
      <c r="R4" s="100" t="s">
        <v>162</v>
      </c>
      <c r="S4" s="95" t="s">
        <v>226</v>
      </c>
      <c r="T4" s="82" t="s">
        <v>179</v>
      </c>
      <c r="U4" s="82" t="s">
        <v>108</v>
      </c>
      <c r="V4" s="82" t="s">
        <v>162</v>
      </c>
      <c r="W4" s="95" t="s">
        <v>227</v>
      </c>
      <c r="X4" s="81" t="s">
        <v>228</v>
      </c>
      <c r="Y4" s="82" t="s">
        <v>222</v>
      </c>
      <c r="Z4" s="101" t="s">
        <v>162</v>
      </c>
      <c r="AA4" s="95" t="s">
        <v>229</v>
      </c>
      <c r="AB4" s="81" t="s">
        <v>230</v>
      </c>
      <c r="AC4" s="82" t="s">
        <v>108</v>
      </c>
      <c r="AD4" s="102" t="s">
        <v>162</v>
      </c>
      <c r="AE4" s="95" t="s">
        <v>231</v>
      </c>
      <c r="AF4" s="81" t="s">
        <v>232</v>
      </c>
      <c r="AG4" s="82" t="s">
        <v>108</v>
      </c>
      <c r="AH4" s="81" t="s">
        <v>162</v>
      </c>
      <c r="AI4" s="95" t="s">
        <v>233</v>
      </c>
      <c r="AJ4" s="82" t="s">
        <v>162</v>
      </c>
      <c r="AK4" s="82" t="s">
        <v>162</v>
      </c>
      <c r="AL4" s="81" t="s">
        <v>162</v>
      </c>
      <c r="AM4" s="81" t="s">
        <v>162</v>
      </c>
      <c r="AN4" s="82" t="s">
        <v>162</v>
      </c>
      <c r="AO4" s="81" t="s">
        <v>162</v>
      </c>
      <c r="AP4" s="81" t="s">
        <v>162</v>
      </c>
      <c r="AQ4" s="81" t="s">
        <v>162</v>
      </c>
      <c r="AR4" s="81" t="s">
        <v>162</v>
      </c>
      <c r="AS4" s="81" t="s">
        <v>162</v>
      </c>
      <c r="AT4" s="81" t="s">
        <v>162</v>
      </c>
      <c r="AU4" s="81" t="s">
        <v>162</v>
      </c>
      <c r="AV4" s="81" t="s">
        <v>162</v>
      </c>
      <c r="AW4" s="82" t="s">
        <v>162</v>
      </c>
      <c r="AX4" s="81" t="s">
        <v>162</v>
      </c>
      <c r="AY4" s="81" t="s">
        <v>162</v>
      </c>
      <c r="AZ4" s="81" t="s">
        <v>162</v>
      </c>
      <c r="BA4" s="82" t="s">
        <v>162</v>
      </c>
      <c r="BB4" s="81" t="s">
        <v>162</v>
      </c>
      <c r="BC4" s="81" t="s">
        <v>162</v>
      </c>
      <c r="BD4" s="81"/>
      <c r="BE4" s="81"/>
      <c r="BF4" s="81"/>
      <c r="BG4" s="81"/>
      <c r="BH4" s="81" t="s">
        <v>162</v>
      </c>
      <c r="BI4" s="82" t="s">
        <v>162</v>
      </c>
      <c r="BJ4" s="81" t="s">
        <v>162</v>
      </c>
      <c r="BK4" s="81" t="s">
        <v>162</v>
      </c>
      <c r="BL4" s="81" t="s">
        <v>162</v>
      </c>
      <c r="BM4" s="82" t="s">
        <v>162</v>
      </c>
      <c r="BN4" s="81" t="s">
        <v>162</v>
      </c>
      <c r="BO4" s="81" t="s">
        <v>162</v>
      </c>
      <c r="BP4" s="82" t="s">
        <v>162</v>
      </c>
      <c r="BQ4" s="81" t="s">
        <v>162</v>
      </c>
      <c r="BR4" s="82" t="s">
        <v>162</v>
      </c>
      <c r="BS4" s="81" t="s">
        <v>162</v>
      </c>
      <c r="BT4" s="81" t="s">
        <v>162</v>
      </c>
      <c r="BU4" s="81" t="s">
        <v>162</v>
      </c>
      <c r="BV4" s="81" t="s">
        <v>162</v>
      </c>
      <c r="BW4" s="81" t="s">
        <v>162</v>
      </c>
      <c r="BX4" s="94" t="s">
        <v>162</v>
      </c>
      <c r="BY4" s="94" t="s">
        <v>162</v>
      </c>
      <c r="BZ4" s="94" t="s">
        <v>162</v>
      </c>
      <c r="CA4" s="94" t="s">
        <v>162</v>
      </c>
      <c r="CB4" s="94" t="s">
        <v>162</v>
      </c>
      <c r="CC4" s="99" t="s">
        <v>162</v>
      </c>
    </row>
    <row r="5" spans="1:81" ht="80.099999999999994" customHeight="1" x14ac:dyDescent="0.25">
      <c r="A5" s="85">
        <v>4</v>
      </c>
      <c r="B5" s="82" t="s">
        <v>157</v>
      </c>
      <c r="C5" s="83" t="s">
        <v>156</v>
      </c>
      <c r="D5" s="81" t="s">
        <v>154</v>
      </c>
      <c r="E5" s="82" t="s">
        <v>112</v>
      </c>
      <c r="F5" s="94" t="s">
        <v>162</v>
      </c>
      <c r="G5" s="100" t="s">
        <v>245</v>
      </c>
      <c r="H5" s="82" t="s">
        <v>168</v>
      </c>
      <c r="I5" s="82" t="s">
        <v>170</v>
      </c>
      <c r="J5" s="82" t="s">
        <v>107</v>
      </c>
      <c r="K5" s="82" t="s">
        <v>246</v>
      </c>
      <c r="L5" s="82" t="s">
        <v>247</v>
      </c>
      <c r="M5" s="82" t="s">
        <v>114</v>
      </c>
      <c r="N5" s="82" t="s">
        <v>162</v>
      </c>
      <c r="O5" s="84" t="s">
        <v>248</v>
      </c>
      <c r="P5" s="81" t="s">
        <v>172</v>
      </c>
      <c r="Q5" s="81" t="s">
        <v>113</v>
      </c>
      <c r="R5" s="82" t="s">
        <v>162</v>
      </c>
      <c r="S5" s="84" t="s">
        <v>169</v>
      </c>
      <c r="T5" s="82" t="s">
        <v>162</v>
      </c>
      <c r="U5" s="82" t="s">
        <v>162</v>
      </c>
      <c r="V5" s="82" t="s">
        <v>162</v>
      </c>
      <c r="W5" s="81" t="s">
        <v>162</v>
      </c>
      <c r="X5" s="81" t="s">
        <v>162</v>
      </c>
      <c r="Y5" s="82" t="s">
        <v>162</v>
      </c>
      <c r="Z5" s="81" t="s">
        <v>162</v>
      </c>
      <c r="AA5" s="81" t="s">
        <v>162</v>
      </c>
      <c r="AB5" s="81" t="s">
        <v>162</v>
      </c>
      <c r="AC5" s="82" t="s">
        <v>162</v>
      </c>
      <c r="AD5" s="81" t="s">
        <v>162</v>
      </c>
      <c r="AE5" s="81" t="s">
        <v>162</v>
      </c>
      <c r="AF5" s="81" t="s">
        <v>162</v>
      </c>
      <c r="AG5" s="82" t="s">
        <v>162</v>
      </c>
      <c r="AH5" s="81" t="s">
        <v>162</v>
      </c>
      <c r="AI5" s="81" t="s">
        <v>162</v>
      </c>
      <c r="AJ5" s="82" t="s">
        <v>162</v>
      </c>
      <c r="AK5" s="82" t="s">
        <v>162</v>
      </c>
      <c r="AL5" s="81" t="s">
        <v>162</v>
      </c>
      <c r="AM5" s="81" t="s">
        <v>162</v>
      </c>
      <c r="AN5" s="82" t="s">
        <v>162</v>
      </c>
      <c r="AO5" s="81" t="s">
        <v>162</v>
      </c>
      <c r="AP5" s="81" t="s">
        <v>162</v>
      </c>
      <c r="AQ5" s="81" t="s">
        <v>162</v>
      </c>
      <c r="AR5" s="81" t="s">
        <v>162</v>
      </c>
      <c r="AS5" s="81" t="s">
        <v>162</v>
      </c>
      <c r="AT5" s="81" t="s">
        <v>162</v>
      </c>
      <c r="AU5" s="81" t="s">
        <v>162</v>
      </c>
      <c r="AV5" s="81" t="s">
        <v>162</v>
      </c>
      <c r="AW5" s="82" t="s">
        <v>162</v>
      </c>
      <c r="AX5" s="81" t="s">
        <v>162</v>
      </c>
      <c r="AY5" s="81" t="s">
        <v>162</v>
      </c>
      <c r="AZ5" s="81" t="s">
        <v>162</v>
      </c>
      <c r="BA5" s="82" t="s">
        <v>162</v>
      </c>
      <c r="BB5" s="81" t="s">
        <v>162</v>
      </c>
      <c r="BC5" s="81" t="s">
        <v>162</v>
      </c>
      <c r="BD5" s="81"/>
      <c r="BE5" s="81"/>
      <c r="BF5" s="81"/>
      <c r="BG5" s="81"/>
      <c r="BH5" s="81" t="s">
        <v>162</v>
      </c>
      <c r="BI5" s="82" t="s">
        <v>162</v>
      </c>
      <c r="BJ5" s="81" t="s">
        <v>162</v>
      </c>
      <c r="BK5" s="81" t="s">
        <v>162</v>
      </c>
      <c r="BL5" s="81" t="s">
        <v>162</v>
      </c>
      <c r="BM5" s="82" t="s">
        <v>162</v>
      </c>
      <c r="BN5" s="81" t="s">
        <v>162</v>
      </c>
      <c r="BO5" s="81" t="s">
        <v>162</v>
      </c>
      <c r="BP5" s="82" t="s">
        <v>162</v>
      </c>
      <c r="BQ5" s="81" t="s">
        <v>162</v>
      </c>
      <c r="BR5" s="82" t="s">
        <v>162</v>
      </c>
      <c r="BS5" s="81" t="s">
        <v>162</v>
      </c>
      <c r="BT5" s="81" t="s">
        <v>162</v>
      </c>
      <c r="BU5" s="81" t="s">
        <v>162</v>
      </c>
      <c r="BV5" s="81" t="s">
        <v>162</v>
      </c>
      <c r="BW5" s="81" t="s">
        <v>162</v>
      </c>
      <c r="BX5" s="94" t="s">
        <v>162</v>
      </c>
      <c r="BY5" s="94" t="s">
        <v>162</v>
      </c>
      <c r="BZ5" s="94" t="s">
        <v>162</v>
      </c>
      <c r="CA5" s="94" t="s">
        <v>162</v>
      </c>
      <c r="CB5" s="94" t="s">
        <v>162</v>
      </c>
      <c r="CC5" s="99" t="s">
        <v>162</v>
      </c>
    </row>
    <row r="6" spans="1:81" ht="105" customHeight="1" x14ac:dyDescent="0.25">
      <c r="A6" s="85">
        <v>5</v>
      </c>
      <c r="B6" s="82" t="s">
        <v>115</v>
      </c>
      <c r="C6" s="81" t="s">
        <v>171</v>
      </c>
      <c r="D6" s="81" t="s">
        <v>155</v>
      </c>
      <c r="E6" s="82" t="s">
        <v>209</v>
      </c>
      <c r="F6" s="94" t="s">
        <v>162</v>
      </c>
      <c r="G6" s="90" t="s">
        <v>180</v>
      </c>
      <c r="H6" s="87" t="s">
        <v>181</v>
      </c>
      <c r="I6" s="82" t="s">
        <v>120</v>
      </c>
      <c r="J6" s="82" t="s">
        <v>162</v>
      </c>
      <c r="K6" s="90" t="s">
        <v>182</v>
      </c>
      <c r="L6" s="82" t="s">
        <v>184</v>
      </c>
      <c r="M6" s="82" t="s">
        <v>119</v>
      </c>
      <c r="N6" s="82" t="s">
        <v>162</v>
      </c>
      <c r="O6" s="95" t="s">
        <v>183</v>
      </c>
      <c r="P6" s="81" t="s">
        <v>165</v>
      </c>
      <c r="Q6" s="81" t="s">
        <v>177</v>
      </c>
      <c r="R6" s="82" t="s">
        <v>162</v>
      </c>
      <c r="S6" s="95" t="s">
        <v>185</v>
      </c>
      <c r="T6" s="82" t="s">
        <v>187</v>
      </c>
      <c r="U6" s="82" t="s">
        <v>188</v>
      </c>
      <c r="V6" s="82" t="s">
        <v>162</v>
      </c>
      <c r="W6" s="90" t="s">
        <v>186</v>
      </c>
      <c r="X6" s="81" t="s">
        <v>162</v>
      </c>
      <c r="Y6" s="82" t="s">
        <v>162</v>
      </c>
      <c r="Z6" s="81" t="s">
        <v>162</v>
      </c>
      <c r="AA6" s="81" t="s">
        <v>162</v>
      </c>
      <c r="AB6" s="81" t="s">
        <v>162</v>
      </c>
      <c r="AC6" s="82" t="s">
        <v>162</v>
      </c>
      <c r="AD6" s="81" t="s">
        <v>162</v>
      </c>
      <c r="AE6" s="81" t="s">
        <v>162</v>
      </c>
      <c r="AF6" s="81" t="s">
        <v>162</v>
      </c>
      <c r="AG6" s="82" t="s">
        <v>162</v>
      </c>
      <c r="AH6" s="81" t="s">
        <v>162</v>
      </c>
      <c r="AI6" s="81" t="s">
        <v>162</v>
      </c>
      <c r="AJ6" s="82" t="s">
        <v>162</v>
      </c>
      <c r="AK6" s="82" t="s">
        <v>162</v>
      </c>
      <c r="AL6" s="81" t="s">
        <v>162</v>
      </c>
      <c r="AM6" s="81" t="s">
        <v>162</v>
      </c>
      <c r="AN6" s="82" t="s">
        <v>162</v>
      </c>
      <c r="AO6" s="82" t="s">
        <v>162</v>
      </c>
      <c r="AP6" s="81" t="s">
        <v>162</v>
      </c>
      <c r="AQ6" s="81" t="s">
        <v>162</v>
      </c>
      <c r="AR6" s="82" t="s">
        <v>162</v>
      </c>
      <c r="AS6" s="81" t="s">
        <v>162</v>
      </c>
      <c r="AT6" s="81" t="s">
        <v>162</v>
      </c>
      <c r="AU6" s="81" t="s">
        <v>162</v>
      </c>
      <c r="AV6" s="81" t="s">
        <v>162</v>
      </c>
      <c r="AW6" s="81" t="s">
        <v>162</v>
      </c>
      <c r="AX6" s="81" t="s">
        <v>162</v>
      </c>
      <c r="AY6" s="81" t="s">
        <v>162</v>
      </c>
      <c r="AZ6" s="81" t="s">
        <v>162</v>
      </c>
      <c r="BA6" s="82" t="s">
        <v>162</v>
      </c>
      <c r="BB6" s="81" t="s">
        <v>162</v>
      </c>
      <c r="BC6" s="81" t="s">
        <v>162</v>
      </c>
      <c r="BD6" s="81"/>
      <c r="BE6" s="81"/>
      <c r="BF6" s="81"/>
      <c r="BG6" s="81"/>
      <c r="BH6" s="81" t="s">
        <v>162</v>
      </c>
      <c r="BI6" s="82" t="s">
        <v>162</v>
      </c>
      <c r="BJ6" s="81" t="s">
        <v>162</v>
      </c>
      <c r="BK6" s="81" t="s">
        <v>162</v>
      </c>
      <c r="BL6" s="81" t="s">
        <v>189</v>
      </c>
      <c r="BM6" s="81" t="s">
        <v>121</v>
      </c>
      <c r="BN6" s="90" t="s">
        <v>190</v>
      </c>
      <c r="BO6" s="81" t="s">
        <v>191</v>
      </c>
      <c r="BP6" s="82" t="s">
        <v>178</v>
      </c>
      <c r="BQ6" s="90" t="s">
        <v>192</v>
      </c>
      <c r="BR6" s="81" t="s">
        <v>110</v>
      </c>
      <c r="BS6" s="82" t="s">
        <v>193</v>
      </c>
      <c r="BT6" s="90" t="s">
        <v>194</v>
      </c>
      <c r="BU6" s="81" t="s">
        <v>162</v>
      </c>
      <c r="BV6" s="81" t="s">
        <v>162</v>
      </c>
      <c r="BW6" s="81" t="s">
        <v>162</v>
      </c>
      <c r="BX6" s="94" t="s">
        <v>162</v>
      </c>
      <c r="BY6" s="94" t="s">
        <v>162</v>
      </c>
      <c r="BZ6" s="94" t="s">
        <v>162</v>
      </c>
      <c r="CA6" s="94" t="s">
        <v>162</v>
      </c>
      <c r="CB6" s="94" t="s">
        <v>162</v>
      </c>
      <c r="CC6" s="99" t="s">
        <v>162</v>
      </c>
    </row>
    <row r="7" spans="1:81" ht="80.099999999999994" customHeight="1" x14ac:dyDescent="0.25">
      <c r="A7" s="85">
        <v>6</v>
      </c>
      <c r="B7" s="82" t="s">
        <v>159</v>
      </c>
      <c r="C7" s="82" t="s">
        <v>234</v>
      </c>
      <c r="D7" s="81" t="s">
        <v>155</v>
      </c>
      <c r="E7" s="82" t="s">
        <v>236</v>
      </c>
      <c r="F7" s="94" t="s">
        <v>162</v>
      </c>
      <c r="G7" s="103" t="s">
        <v>235</v>
      </c>
      <c r="H7" s="82" t="s">
        <v>195</v>
      </c>
      <c r="I7" s="82" t="s">
        <v>108</v>
      </c>
      <c r="J7" s="82" t="s">
        <v>239</v>
      </c>
      <c r="K7" s="95" t="s">
        <v>237</v>
      </c>
      <c r="L7" s="82" t="s">
        <v>238</v>
      </c>
      <c r="M7" s="82" t="s">
        <v>222</v>
      </c>
      <c r="N7" s="82" t="s">
        <v>160</v>
      </c>
      <c r="O7" s="95" t="s">
        <v>240</v>
      </c>
      <c r="P7" s="81" t="s">
        <v>179</v>
      </c>
      <c r="Q7" s="82" t="s">
        <v>108</v>
      </c>
      <c r="R7" s="100" t="s">
        <v>162</v>
      </c>
      <c r="S7" s="95" t="s">
        <v>241</v>
      </c>
      <c r="T7" s="82" t="s">
        <v>224</v>
      </c>
      <c r="U7" s="82" t="s">
        <v>222</v>
      </c>
      <c r="V7" s="82" t="s">
        <v>162</v>
      </c>
      <c r="W7" s="95" t="s">
        <v>242</v>
      </c>
      <c r="X7" s="81" t="s">
        <v>243</v>
      </c>
      <c r="Y7" s="82" t="s">
        <v>108</v>
      </c>
      <c r="Z7" s="94" t="s">
        <v>162</v>
      </c>
      <c r="AA7" s="95" t="s">
        <v>244</v>
      </c>
      <c r="AB7" s="81"/>
      <c r="AC7" s="82"/>
      <c r="AD7" s="81"/>
      <c r="AE7" s="95"/>
      <c r="AF7" s="81" t="s">
        <v>162</v>
      </c>
      <c r="AG7" s="82" t="s">
        <v>162</v>
      </c>
      <c r="AH7" s="81" t="s">
        <v>162</v>
      </c>
      <c r="AI7" s="81" t="s">
        <v>162</v>
      </c>
      <c r="AJ7" s="82" t="s">
        <v>162</v>
      </c>
      <c r="AK7" s="82" t="s">
        <v>162</v>
      </c>
      <c r="AL7" s="81" t="s">
        <v>162</v>
      </c>
      <c r="AM7" s="81" t="s">
        <v>162</v>
      </c>
      <c r="AN7" s="82" t="s">
        <v>162</v>
      </c>
      <c r="AO7" s="81" t="s">
        <v>162</v>
      </c>
      <c r="AP7" s="81" t="s">
        <v>162</v>
      </c>
      <c r="AQ7" s="81" t="s">
        <v>162</v>
      </c>
      <c r="AR7" s="81" t="s">
        <v>162</v>
      </c>
      <c r="AS7" s="81" t="s">
        <v>162</v>
      </c>
      <c r="AT7" s="81" t="s">
        <v>162</v>
      </c>
      <c r="AU7" s="81" t="s">
        <v>162</v>
      </c>
      <c r="AV7" s="81" t="s">
        <v>162</v>
      </c>
      <c r="AW7" s="82" t="s">
        <v>162</v>
      </c>
      <c r="AX7" s="81" t="s">
        <v>162</v>
      </c>
      <c r="AY7" s="81" t="s">
        <v>162</v>
      </c>
      <c r="AZ7" s="81" t="s">
        <v>162</v>
      </c>
      <c r="BA7" s="82" t="s">
        <v>162</v>
      </c>
      <c r="BB7" s="81" t="s">
        <v>162</v>
      </c>
      <c r="BC7" s="81" t="s">
        <v>162</v>
      </c>
      <c r="BD7" s="81"/>
      <c r="BE7" s="81"/>
      <c r="BF7" s="81"/>
      <c r="BG7" s="81"/>
      <c r="BH7" s="81" t="s">
        <v>162</v>
      </c>
      <c r="BI7" s="82" t="s">
        <v>162</v>
      </c>
      <c r="BJ7" s="81" t="s">
        <v>162</v>
      </c>
      <c r="BK7" s="81" t="s">
        <v>162</v>
      </c>
      <c r="BL7" s="81" t="s">
        <v>162</v>
      </c>
      <c r="BM7" s="82" t="s">
        <v>162</v>
      </c>
      <c r="BN7" s="81" t="s">
        <v>162</v>
      </c>
      <c r="BO7" s="81" t="s">
        <v>162</v>
      </c>
      <c r="BP7" s="82" t="s">
        <v>162</v>
      </c>
      <c r="BQ7" s="81" t="s">
        <v>162</v>
      </c>
      <c r="BR7" s="82" t="s">
        <v>162</v>
      </c>
      <c r="BS7" s="81" t="s">
        <v>162</v>
      </c>
      <c r="BT7" s="81" t="s">
        <v>162</v>
      </c>
      <c r="BU7" s="81" t="s">
        <v>162</v>
      </c>
      <c r="BV7" s="81" t="s">
        <v>162</v>
      </c>
      <c r="BW7" s="81" t="s">
        <v>162</v>
      </c>
      <c r="BX7" s="94" t="s">
        <v>162</v>
      </c>
      <c r="BY7" s="94" t="s">
        <v>162</v>
      </c>
      <c r="BZ7" s="94" t="s">
        <v>162</v>
      </c>
      <c r="CA7" s="94" t="s">
        <v>162</v>
      </c>
      <c r="CB7" s="94" t="s">
        <v>162</v>
      </c>
      <c r="CC7" s="99" t="s">
        <v>162</v>
      </c>
    </row>
    <row r="8" spans="1:81" x14ac:dyDescent="0.25">
      <c r="B8" s="83"/>
      <c r="F8" s="90"/>
      <c r="J8" s="90"/>
      <c r="N8" s="105"/>
    </row>
    <row r="9" spans="1:81" x14ac:dyDescent="0.25">
      <c r="F9" s="98"/>
      <c r="J9" s="90"/>
      <c r="BH9" s="104"/>
    </row>
    <row r="10" spans="1:81" x14ac:dyDescent="0.25">
      <c r="F10" s="98"/>
      <c r="BH10" s="104"/>
    </row>
    <row r="11" spans="1:81" x14ac:dyDescent="0.25">
      <c r="F11" s="98"/>
      <c r="BH11" s="104"/>
    </row>
    <row r="12" spans="1:81" x14ac:dyDescent="0.25">
      <c r="F12" s="98"/>
      <c r="BH12" s="104"/>
    </row>
    <row r="13" spans="1:81" ht="15.75" x14ac:dyDescent="0.25">
      <c r="E13" s="106"/>
      <c r="F13" s="98"/>
      <c r="H13" s="98"/>
      <c r="I13" s="98"/>
      <c r="J13" s="98"/>
      <c r="K13" s="88"/>
      <c r="L13" s="83"/>
      <c r="M13" s="98"/>
      <c r="N13" s="107"/>
      <c r="O13" s="88"/>
      <c r="T13" s="83"/>
      <c r="U13" s="83"/>
      <c r="V13" s="98"/>
      <c r="W13" s="88"/>
      <c r="BH13" s="104"/>
    </row>
    <row r="14" spans="1:81" x14ac:dyDescent="0.25">
      <c r="E14" s="106"/>
      <c r="F14" s="90"/>
      <c r="BH14" s="104"/>
    </row>
    <row r="15" spans="1:81" x14ac:dyDescent="0.25">
      <c r="F15" s="108"/>
      <c r="BH15" s="104"/>
    </row>
    <row r="16" spans="1:81" x14ac:dyDescent="0.25">
      <c r="F16" s="108"/>
      <c r="BH16" s="104"/>
    </row>
    <row r="17" spans="6:60" x14ac:dyDescent="0.25">
      <c r="F17" s="83"/>
      <c r="BH17" s="104"/>
    </row>
    <row r="18" spans="6:60" x14ac:dyDescent="0.25">
      <c r="F18" s="83"/>
      <c r="BH18" s="104"/>
    </row>
    <row r="19" spans="6:60" x14ac:dyDescent="0.25">
      <c r="BH19" s="104"/>
    </row>
    <row r="20" spans="6:60" x14ac:dyDescent="0.25">
      <c r="BH20" s="104"/>
    </row>
    <row r="21" spans="6:60" x14ac:dyDescent="0.25">
      <c r="BH21" s="104"/>
    </row>
    <row r="22" spans="6:60" x14ac:dyDescent="0.25">
      <c r="BH22" s="104"/>
    </row>
    <row r="23" spans="6:60" x14ac:dyDescent="0.25">
      <c r="BH23" s="104"/>
    </row>
    <row r="24" spans="6:60" x14ac:dyDescent="0.25">
      <c r="AY24" s="104"/>
    </row>
    <row r="25" spans="6:60" x14ac:dyDescent="0.25">
      <c r="AY25" s="104"/>
    </row>
    <row r="26" spans="6:60" x14ac:dyDescent="0.25">
      <c r="AY26" s="104"/>
    </row>
    <row r="27" spans="6:60" x14ac:dyDescent="0.25">
      <c r="AY27" s="104"/>
    </row>
    <row r="28" spans="6:60" x14ac:dyDescent="0.25">
      <c r="AQ28" s="104"/>
    </row>
    <row r="29" spans="6:60" x14ac:dyDescent="0.25">
      <c r="AQ29" s="104"/>
    </row>
    <row r="30" spans="6:60" x14ac:dyDescent="0.25">
      <c r="AQ30" s="104"/>
    </row>
    <row r="31" spans="6:60" x14ac:dyDescent="0.25">
      <c r="AQ31" s="104"/>
    </row>
    <row r="32" spans="6:60" x14ac:dyDescent="0.25">
      <c r="AQ32" s="104"/>
    </row>
    <row r="33" spans="30:34" x14ac:dyDescent="0.25">
      <c r="AH33" s="104"/>
    </row>
    <row r="34" spans="30:34" x14ac:dyDescent="0.25">
      <c r="AH34" s="104"/>
    </row>
    <row r="35" spans="30:34" x14ac:dyDescent="0.25">
      <c r="AH35" s="104"/>
    </row>
    <row r="36" spans="30:34" x14ac:dyDescent="0.25">
      <c r="AH36" s="104"/>
    </row>
    <row r="37" spans="30:34" x14ac:dyDescent="0.25">
      <c r="AH37" s="104"/>
    </row>
    <row r="38" spans="30:34" x14ac:dyDescent="0.25">
      <c r="AH38" s="104"/>
    </row>
    <row r="39" spans="30:34" x14ac:dyDescent="0.25">
      <c r="AH39" s="104"/>
    </row>
    <row r="40" spans="30:34" x14ac:dyDescent="0.25">
      <c r="AH40" s="104"/>
    </row>
    <row r="41" spans="30:34" x14ac:dyDescent="0.25">
      <c r="AH41" s="104"/>
    </row>
    <row r="42" spans="30:34" x14ac:dyDescent="0.25">
      <c r="AH42" s="104"/>
    </row>
    <row r="43" spans="30:34" x14ac:dyDescent="0.25">
      <c r="AD43" s="104"/>
    </row>
    <row r="44" spans="30:34" x14ac:dyDescent="0.25">
      <c r="AD44" s="104"/>
    </row>
    <row r="45" spans="30:34" x14ac:dyDescent="0.25">
      <c r="AD45" s="104"/>
    </row>
    <row r="46" spans="30:34" x14ac:dyDescent="0.25">
      <c r="AD46" s="104"/>
    </row>
    <row r="47" spans="30:34" x14ac:dyDescent="0.25">
      <c r="AD47" s="104"/>
    </row>
  </sheetData>
  <sheetProtection algorithmName="SHA-512" hashValue="j9TnrQ//2ZIOhpTy6GV7fL60MrEoL2JBR8uaD0WvNFUJ+CdPQnS3TfQS1X3p57Hnws0iVQ9LREUpQZ66Yi3eTQ==" saltValue="EBF6P5LKZL3sSHyV6hRv6Q==" spinCount="100000" sheet="1" objects="1" scenarios="1"/>
  <sortState xmlns:xlrd2="http://schemas.microsoft.com/office/spreadsheetml/2017/richdata2" ref="I9:I15">
    <sortCondition ref="I9:I15"/>
  </sortState>
  <dataValidations disablePrompts="1" count="1">
    <dataValidation type="list" allowBlank="1" showInputMessage="1" showErrorMessage="1" sqref="H14:H15 C9:C17 D9:D16 B9:B59 F15:F16 E9:E12 G9:G15 H9:H12 K9:K12 K14:K58" xr:uid="{00000000-0002-0000-0700-000000000000}">
      <formula1>$B$2:$B$7</formula1>
    </dataValidation>
  </dataValidations>
  <hyperlinks>
    <hyperlink ref="H6" r:id="rId1" tooltip="Elke Van den Brandt" display="https://be.brussels/a-propos-de-la-region/le-gouvernement-regional/elke-van-den-brandt" xr:uid="{3F3D37A3-56AD-449B-8D91-360B4775B21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A1:N19"/>
  <sheetViews>
    <sheetView view="pageBreakPreview" zoomScaleNormal="100" zoomScaleSheetLayoutView="100" workbookViewId="0">
      <selection activeCell="K16" sqref="K16:N16"/>
    </sheetView>
  </sheetViews>
  <sheetFormatPr baseColWidth="10" defaultRowHeight="15.75" x14ac:dyDescent="0.25"/>
  <cols>
    <col min="1" max="4" width="10.625" style="2" customWidth="1"/>
    <col min="5" max="5" width="2.625" style="2" customWidth="1"/>
    <col min="6" max="9" width="10.625" style="2" customWidth="1"/>
    <col min="10" max="10" width="2.625" style="2" customWidth="1"/>
    <col min="11" max="14" width="10.625" style="2" customWidth="1"/>
    <col min="15" max="16384" width="11" style="2"/>
  </cols>
  <sheetData>
    <row r="1" spans="1:14" ht="16.5" thickBot="1" x14ac:dyDescent="0.3">
      <c r="A1" s="1"/>
      <c r="B1" s="1"/>
      <c r="C1" s="1"/>
      <c r="D1" s="1"/>
      <c r="E1" s="1"/>
      <c r="F1" s="1"/>
      <c r="G1" s="1"/>
      <c r="H1" s="1"/>
      <c r="I1" s="1"/>
      <c r="J1" s="1"/>
      <c r="K1" s="1"/>
      <c r="L1" s="1"/>
      <c r="M1" s="1"/>
      <c r="N1" s="1"/>
    </row>
    <row r="2" spans="1:14" ht="16.5" thickBot="1" x14ac:dyDescent="0.3">
      <c r="A2" s="1"/>
      <c r="B2" s="1"/>
      <c r="C2" s="1"/>
      <c r="D2" s="1"/>
      <c r="E2" s="1"/>
      <c r="F2" s="202" t="s">
        <v>2</v>
      </c>
      <c r="G2" s="203"/>
      <c r="H2" s="203"/>
      <c r="I2" s="204"/>
      <c r="J2" s="1"/>
      <c r="K2" s="1"/>
      <c r="L2" s="1"/>
      <c r="M2" s="1"/>
      <c r="N2" s="1"/>
    </row>
    <row r="3" spans="1:14" ht="16.5" thickBot="1" x14ac:dyDescent="0.3">
      <c r="A3" s="1"/>
      <c r="B3" s="1"/>
      <c r="C3" s="1"/>
      <c r="D3" s="1"/>
      <c r="E3" s="1"/>
      <c r="F3" s="1"/>
      <c r="G3" s="1"/>
      <c r="H3" s="1"/>
      <c r="I3" s="1"/>
      <c r="J3" s="1"/>
      <c r="K3" s="1"/>
      <c r="L3" s="1"/>
      <c r="M3" s="1"/>
      <c r="N3" s="1"/>
    </row>
    <row r="4" spans="1:14" ht="16.5" thickTop="1" x14ac:dyDescent="0.25">
      <c r="A4" s="1"/>
      <c r="B4" s="1"/>
      <c r="C4" s="1"/>
      <c r="D4" s="1"/>
      <c r="E4" s="1"/>
      <c r="F4" s="205" t="s">
        <v>4</v>
      </c>
      <c r="G4" s="206"/>
      <c r="H4" s="206"/>
      <c r="I4" s="207"/>
      <c r="J4" s="1"/>
      <c r="K4" s="1"/>
      <c r="L4" s="1"/>
      <c r="M4" s="1"/>
      <c r="N4" s="1"/>
    </row>
    <row r="5" spans="1:14" ht="16.5" thickBot="1" x14ac:dyDescent="0.3">
      <c r="A5" s="1"/>
      <c r="B5" s="1"/>
      <c r="C5" s="1"/>
      <c r="D5" s="1"/>
      <c r="E5" s="1"/>
      <c r="F5" s="208" t="s">
        <v>5</v>
      </c>
      <c r="G5" s="209"/>
      <c r="H5" s="209"/>
      <c r="I5" s="210"/>
      <c r="J5" s="1"/>
      <c r="K5" s="1"/>
      <c r="L5" s="1"/>
      <c r="M5" s="1"/>
      <c r="N5" s="1"/>
    </row>
    <row r="6" spans="1:14" ht="16.5" thickTop="1" x14ac:dyDescent="0.25">
      <c r="A6" s="1"/>
      <c r="B6" s="1"/>
      <c r="C6" s="1"/>
      <c r="D6" s="1"/>
      <c r="E6" s="1"/>
      <c r="F6" s="1"/>
      <c r="G6" s="1"/>
      <c r="H6" s="3"/>
      <c r="I6" s="1"/>
      <c r="J6" s="1"/>
      <c r="K6" s="1"/>
      <c r="L6" s="1"/>
      <c r="M6" s="1"/>
      <c r="N6" s="1"/>
    </row>
    <row r="7" spans="1:14" ht="16.5" thickBot="1" x14ac:dyDescent="0.3">
      <c r="A7" s="1"/>
      <c r="B7" s="1"/>
      <c r="C7" s="4"/>
      <c r="D7" s="5"/>
      <c r="E7" s="5"/>
      <c r="F7" s="5"/>
      <c r="G7" s="6"/>
      <c r="H7" s="7"/>
      <c r="I7" s="5"/>
      <c r="J7" s="5"/>
      <c r="K7" s="5"/>
      <c r="L7" s="6"/>
      <c r="M7" s="1"/>
      <c r="N7" s="1"/>
    </row>
    <row r="8" spans="1:14" ht="16.5" thickBot="1" x14ac:dyDescent="0.3">
      <c r="A8" s="220" t="s">
        <v>0</v>
      </c>
      <c r="B8" s="221"/>
      <c r="C8" s="221"/>
      <c r="D8" s="222"/>
      <c r="E8" s="1"/>
      <c r="F8" s="223" t="s">
        <v>3</v>
      </c>
      <c r="G8" s="224"/>
      <c r="H8" s="224"/>
      <c r="I8" s="225"/>
      <c r="J8" s="1"/>
      <c r="K8" s="199" t="s">
        <v>1</v>
      </c>
      <c r="L8" s="200"/>
      <c r="M8" s="200"/>
      <c r="N8" s="201"/>
    </row>
    <row r="9" spans="1:14" ht="16.5" thickBot="1" x14ac:dyDescent="0.3">
      <c r="A9" s="1"/>
      <c r="B9" s="1"/>
      <c r="C9" s="1"/>
      <c r="D9" s="1"/>
      <c r="E9" s="1"/>
      <c r="F9" s="1"/>
      <c r="G9" s="1"/>
      <c r="H9" s="8"/>
      <c r="I9" s="1"/>
      <c r="J9" s="1"/>
      <c r="K9" s="1"/>
      <c r="L9" s="9"/>
      <c r="M9" s="1"/>
      <c r="N9" s="1"/>
    </row>
    <row r="10" spans="1:14" ht="16.5" thickTop="1" x14ac:dyDescent="0.25">
      <c r="A10" s="235" t="s">
        <v>12</v>
      </c>
      <c r="B10" s="236"/>
      <c r="C10" s="236"/>
      <c r="D10" s="237"/>
      <c r="E10" s="1"/>
      <c r="F10" s="244" t="s">
        <v>15</v>
      </c>
      <c r="G10" s="245"/>
      <c r="H10" s="245"/>
      <c r="I10" s="246"/>
      <c r="J10" s="1"/>
      <c r="K10" s="226" t="s">
        <v>17</v>
      </c>
      <c r="L10" s="227"/>
      <c r="M10" s="227"/>
      <c r="N10" s="228"/>
    </row>
    <row r="11" spans="1:14" x14ac:dyDescent="0.25">
      <c r="A11" s="238" t="s">
        <v>11</v>
      </c>
      <c r="B11" s="239"/>
      <c r="C11" s="239"/>
      <c r="D11" s="240"/>
      <c r="E11" s="1"/>
      <c r="F11" s="247" t="s">
        <v>14</v>
      </c>
      <c r="G11" s="248"/>
      <c r="H11" s="248"/>
      <c r="I11" s="249"/>
      <c r="J11" s="1"/>
      <c r="K11" s="229" t="s">
        <v>18</v>
      </c>
      <c r="L11" s="230"/>
      <c r="M11" s="230"/>
      <c r="N11" s="231"/>
    </row>
    <row r="12" spans="1:14" x14ac:dyDescent="0.25">
      <c r="A12" s="238" t="s">
        <v>7</v>
      </c>
      <c r="B12" s="239"/>
      <c r="C12" s="239"/>
      <c r="D12" s="240"/>
      <c r="E12" s="1"/>
      <c r="F12" s="247" t="s">
        <v>10</v>
      </c>
      <c r="G12" s="248"/>
      <c r="H12" s="248"/>
      <c r="I12" s="249"/>
      <c r="J12" s="1"/>
      <c r="K12" s="229" t="s">
        <v>19</v>
      </c>
      <c r="L12" s="230"/>
      <c r="M12" s="230"/>
      <c r="N12" s="231"/>
    </row>
    <row r="13" spans="1:14" ht="16.5" thickBot="1" x14ac:dyDescent="0.3">
      <c r="A13" s="241" t="s">
        <v>6</v>
      </c>
      <c r="B13" s="242"/>
      <c r="C13" s="242"/>
      <c r="D13" s="243"/>
      <c r="E13" s="1"/>
      <c r="F13" s="250" t="s">
        <v>16</v>
      </c>
      <c r="G13" s="251"/>
      <c r="H13" s="251"/>
      <c r="I13" s="252"/>
      <c r="J13" s="1"/>
      <c r="K13" s="232" t="s">
        <v>20</v>
      </c>
      <c r="L13" s="233"/>
      <c r="M13" s="233"/>
      <c r="N13" s="234"/>
    </row>
    <row r="14" spans="1:14" ht="16.5" thickTop="1" x14ac:dyDescent="0.25">
      <c r="A14" s="1"/>
      <c r="B14" s="1"/>
      <c r="C14" s="3"/>
      <c r="D14" s="10"/>
      <c r="E14" s="1"/>
      <c r="F14" s="1"/>
      <c r="G14" s="1"/>
      <c r="H14" s="1"/>
      <c r="I14" s="1"/>
      <c r="J14" s="1"/>
      <c r="K14" s="1"/>
      <c r="L14" s="1"/>
      <c r="M14" s="1"/>
      <c r="N14" s="1"/>
    </row>
    <row r="15" spans="1:14" x14ac:dyDescent="0.25">
      <c r="A15" s="211" t="s">
        <v>13</v>
      </c>
      <c r="B15" s="212"/>
      <c r="C15" s="212"/>
      <c r="D15" s="213"/>
      <c r="E15" s="1"/>
      <c r="F15" s="256" t="s">
        <v>21</v>
      </c>
      <c r="G15" s="257"/>
      <c r="H15" s="257"/>
      <c r="I15" s="173"/>
      <c r="J15" s="1"/>
      <c r="K15" s="263" t="s">
        <v>24</v>
      </c>
      <c r="L15" s="264"/>
      <c r="M15" s="264"/>
      <c r="N15" s="265"/>
    </row>
    <row r="16" spans="1:14" x14ac:dyDescent="0.25">
      <c r="A16" s="214" t="s">
        <v>9</v>
      </c>
      <c r="B16" s="215"/>
      <c r="C16" s="215"/>
      <c r="D16" s="216"/>
      <c r="E16" s="1"/>
      <c r="F16" s="258" t="s">
        <v>23</v>
      </c>
      <c r="G16" s="259"/>
      <c r="H16" s="259"/>
      <c r="I16" s="260"/>
      <c r="J16" s="1"/>
      <c r="K16" s="266" t="s">
        <v>25</v>
      </c>
      <c r="L16" s="267"/>
      <c r="M16" s="267"/>
      <c r="N16" s="268"/>
    </row>
    <row r="17" spans="1:14" x14ac:dyDescent="0.25">
      <c r="A17" s="217" t="s">
        <v>8</v>
      </c>
      <c r="B17" s="218"/>
      <c r="C17" s="218"/>
      <c r="D17" s="219"/>
      <c r="E17" s="1"/>
      <c r="F17" s="261" t="s">
        <v>22</v>
      </c>
      <c r="G17" s="262"/>
      <c r="H17" s="262"/>
      <c r="I17" s="175"/>
      <c r="J17" s="1"/>
      <c r="K17" s="266" t="s">
        <v>27</v>
      </c>
      <c r="L17" s="267"/>
      <c r="M17" s="267"/>
      <c r="N17" s="268"/>
    </row>
    <row r="18" spans="1:14" x14ac:dyDescent="0.25">
      <c r="A18" s="1"/>
      <c r="B18" s="1"/>
      <c r="C18" s="1"/>
      <c r="D18" s="1"/>
      <c r="E18" s="1"/>
      <c r="F18" s="1"/>
      <c r="G18" s="1"/>
      <c r="H18" s="1"/>
      <c r="I18" s="1"/>
      <c r="J18" s="1"/>
      <c r="K18" s="253" t="s">
        <v>26</v>
      </c>
      <c r="L18" s="254"/>
      <c r="M18" s="254"/>
      <c r="N18" s="255"/>
    </row>
    <row r="19" spans="1:14" x14ac:dyDescent="0.25">
      <c r="A19" s="1"/>
      <c r="B19" s="1"/>
      <c r="C19" s="1"/>
      <c r="D19" s="1"/>
      <c r="E19" s="1"/>
      <c r="F19" s="1"/>
      <c r="G19" s="1"/>
      <c r="H19" s="1"/>
      <c r="I19" s="1"/>
      <c r="J19" s="1"/>
      <c r="K19" s="1"/>
      <c r="L19" s="1"/>
      <c r="M19" s="1"/>
      <c r="N19" s="1"/>
    </row>
  </sheetData>
  <sheetProtection password="DD0B" sheet="1" objects="1" scenarios="1"/>
  <mergeCells count="28">
    <mergeCell ref="K18:N18"/>
    <mergeCell ref="F15:I15"/>
    <mergeCell ref="F16:I16"/>
    <mergeCell ref="F17:I17"/>
    <mergeCell ref="K15:N15"/>
    <mergeCell ref="K16:N16"/>
    <mergeCell ref="K17:N17"/>
    <mergeCell ref="A16:D16"/>
    <mergeCell ref="A17:D17"/>
    <mergeCell ref="A8:D8"/>
    <mergeCell ref="F8:I8"/>
    <mergeCell ref="K10:N10"/>
    <mergeCell ref="K11:N11"/>
    <mergeCell ref="K12:N12"/>
    <mergeCell ref="K13:N13"/>
    <mergeCell ref="A10:D10"/>
    <mergeCell ref="A12:D12"/>
    <mergeCell ref="A13:D13"/>
    <mergeCell ref="F10:I10"/>
    <mergeCell ref="F12:I12"/>
    <mergeCell ref="F13:I13"/>
    <mergeCell ref="A11:D11"/>
    <mergeCell ref="F11:I11"/>
    <mergeCell ref="K8:N8"/>
    <mergeCell ref="F2:I2"/>
    <mergeCell ref="F4:I4"/>
    <mergeCell ref="F5:I5"/>
    <mergeCell ref="A15:D15"/>
  </mergeCells>
  <pageMargins left="0" right="0"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dimension ref="A1:P28"/>
  <sheetViews>
    <sheetView view="pageBreakPreview" zoomScaleNormal="100" zoomScaleSheetLayoutView="100" workbookViewId="0">
      <selection activeCell="J4" sqref="J4"/>
    </sheetView>
  </sheetViews>
  <sheetFormatPr baseColWidth="10" defaultRowHeight="15.75" x14ac:dyDescent="0.25"/>
  <cols>
    <col min="1" max="2" width="11.625" style="2" customWidth="1"/>
    <col min="3" max="3" width="2.625" style="2" customWidth="1"/>
    <col min="4" max="5" width="11.625" style="2" customWidth="1"/>
    <col min="6" max="6" width="2.625" style="2" customWidth="1"/>
    <col min="7" max="8" width="11.625" style="2" customWidth="1"/>
    <col min="9" max="9" width="2.625" style="2" customWidth="1"/>
    <col min="10" max="12" width="11.625" style="2" customWidth="1"/>
    <col min="13" max="16384" width="11" style="2"/>
  </cols>
  <sheetData>
    <row r="1" spans="1:16" ht="16.5" thickBot="1" x14ac:dyDescent="0.3">
      <c r="A1" s="1"/>
      <c r="B1" s="1"/>
      <c r="C1" s="1"/>
      <c r="D1" s="1"/>
      <c r="E1" s="1"/>
      <c r="F1" s="1"/>
      <c r="G1" s="1"/>
      <c r="H1" s="1"/>
      <c r="I1" s="1"/>
      <c r="J1" s="1"/>
      <c r="K1" s="1"/>
    </row>
    <row r="2" spans="1:16" ht="16.5" thickBot="1" x14ac:dyDescent="0.3">
      <c r="A2" s="1"/>
      <c r="B2" s="1"/>
      <c r="C2" s="1"/>
      <c r="D2" s="14"/>
      <c r="E2" s="202" t="s">
        <v>2</v>
      </c>
      <c r="F2" s="203"/>
      <c r="G2" s="204"/>
      <c r="H2" s="1"/>
      <c r="I2" s="1"/>
      <c r="J2" s="1"/>
      <c r="K2" s="1"/>
      <c r="P2" s="19"/>
    </row>
    <row r="3" spans="1:16" ht="16.5" thickBot="1" x14ac:dyDescent="0.3">
      <c r="A3" s="1"/>
      <c r="B3" s="1"/>
      <c r="C3" s="1"/>
      <c r="D3" s="1"/>
      <c r="E3" s="1"/>
      <c r="F3" s="1"/>
      <c r="G3" s="1"/>
      <c r="H3" s="1"/>
      <c r="I3" s="1"/>
      <c r="J3" s="1"/>
      <c r="K3" s="1"/>
    </row>
    <row r="4" spans="1:16" ht="16.5" thickTop="1" x14ac:dyDescent="0.25">
      <c r="A4" s="1"/>
      <c r="B4" s="1"/>
      <c r="C4" s="1"/>
      <c r="D4" s="15"/>
      <c r="E4" s="205" t="s">
        <v>4</v>
      </c>
      <c r="F4" s="206"/>
      <c r="G4" s="207"/>
      <c r="H4" s="1"/>
      <c r="I4" s="1"/>
      <c r="J4" s="1"/>
      <c r="K4" s="1"/>
    </row>
    <row r="5" spans="1:16" ht="16.5" thickBot="1" x14ac:dyDescent="0.3">
      <c r="A5" s="1"/>
      <c r="B5" s="1"/>
      <c r="C5" s="1"/>
      <c r="D5" s="15"/>
      <c r="E5" s="208" t="s">
        <v>5</v>
      </c>
      <c r="F5" s="209"/>
      <c r="G5" s="210"/>
      <c r="H5" s="1"/>
      <c r="I5" s="1"/>
      <c r="J5" s="1"/>
      <c r="K5" s="1"/>
    </row>
    <row r="6" spans="1:16" ht="16.5" thickTop="1" x14ac:dyDescent="0.25">
      <c r="A6" s="1"/>
      <c r="B6" s="1"/>
      <c r="C6" s="1"/>
      <c r="D6" s="1"/>
      <c r="E6" s="17"/>
      <c r="F6" s="16"/>
      <c r="G6" s="3"/>
      <c r="H6" s="1"/>
      <c r="I6" s="1"/>
      <c r="J6" s="1"/>
      <c r="K6" s="1"/>
    </row>
    <row r="7" spans="1:16" ht="16.5" thickBot="1" x14ac:dyDescent="0.3">
      <c r="A7" s="1"/>
      <c r="B7" s="7"/>
      <c r="C7" s="5"/>
      <c r="D7" s="5"/>
      <c r="E7" s="4"/>
      <c r="F7" s="1"/>
      <c r="G7" s="5"/>
      <c r="H7" s="4"/>
      <c r="I7" s="5"/>
      <c r="J7" s="13"/>
      <c r="K7" s="1"/>
    </row>
    <row r="8" spans="1:16" ht="79.5" customHeight="1" thickBot="1" x14ac:dyDescent="0.3">
      <c r="A8" s="273" t="s">
        <v>28</v>
      </c>
      <c r="B8" s="274"/>
      <c r="C8" s="1"/>
      <c r="D8" s="275" t="s">
        <v>58</v>
      </c>
      <c r="E8" s="276"/>
      <c r="F8" s="12"/>
      <c r="G8" s="271" t="s">
        <v>29</v>
      </c>
      <c r="H8" s="272"/>
      <c r="I8" s="1"/>
      <c r="J8" s="281" t="s">
        <v>57</v>
      </c>
      <c r="K8" s="282"/>
      <c r="L8" s="1"/>
    </row>
    <row r="9" spans="1:16" ht="16.5" thickBot="1" x14ac:dyDescent="0.3">
      <c r="A9" s="1"/>
      <c r="B9" s="8"/>
      <c r="C9" s="1"/>
      <c r="D9" s="9"/>
      <c r="E9" s="1"/>
      <c r="F9" s="1"/>
      <c r="G9" s="1"/>
      <c r="H9" s="8"/>
      <c r="I9" s="1"/>
      <c r="J9" s="9"/>
      <c r="K9" s="1"/>
    </row>
    <row r="10" spans="1:16" ht="78.75" customHeight="1" thickTop="1" thickBot="1" x14ac:dyDescent="0.3">
      <c r="A10" s="283" t="s">
        <v>30</v>
      </c>
      <c r="B10" s="284"/>
      <c r="C10" s="1"/>
      <c r="D10" s="293" t="s">
        <v>31</v>
      </c>
      <c r="E10" s="294"/>
      <c r="F10" s="1"/>
      <c r="G10" s="285" t="s">
        <v>32</v>
      </c>
      <c r="H10" s="286"/>
      <c r="I10" s="1"/>
      <c r="J10" s="295" t="s">
        <v>33</v>
      </c>
      <c r="K10" s="296"/>
    </row>
    <row r="11" spans="1:16" ht="16.5" thickTop="1" x14ac:dyDescent="0.25">
      <c r="A11" s="1"/>
      <c r="B11" s="8"/>
      <c r="C11" s="1"/>
      <c r="D11" s="9"/>
      <c r="E11" s="1"/>
      <c r="F11" s="1"/>
      <c r="G11" s="1"/>
      <c r="H11" s="8"/>
      <c r="I11" s="1"/>
      <c r="J11" s="9"/>
      <c r="K11" s="1"/>
    </row>
    <row r="12" spans="1:16" x14ac:dyDescent="0.25">
      <c r="A12" s="287" t="s">
        <v>34</v>
      </c>
      <c r="B12" s="288"/>
      <c r="C12" s="1"/>
      <c r="D12" s="211" t="s">
        <v>55</v>
      </c>
      <c r="E12" s="213"/>
      <c r="F12" s="1"/>
      <c r="G12" s="279" t="s">
        <v>55</v>
      </c>
      <c r="H12" s="280"/>
      <c r="I12" s="1"/>
      <c r="J12" s="289" t="s">
        <v>55</v>
      </c>
      <c r="K12" s="290"/>
    </row>
    <row r="13" spans="1:16" x14ac:dyDescent="0.25">
      <c r="A13" s="277" t="s">
        <v>35</v>
      </c>
      <c r="B13" s="278"/>
      <c r="C13" s="1"/>
      <c r="D13" s="217" t="s">
        <v>54</v>
      </c>
      <c r="E13" s="219"/>
      <c r="F13" s="1"/>
      <c r="G13" s="297" t="s">
        <v>49</v>
      </c>
      <c r="H13" s="298"/>
      <c r="I13" s="1"/>
      <c r="J13" s="291" t="s">
        <v>56</v>
      </c>
      <c r="K13" s="292"/>
    </row>
    <row r="14" spans="1:16" x14ac:dyDescent="0.25">
      <c r="A14" s="20"/>
      <c r="B14" s="21"/>
      <c r="C14" s="1"/>
      <c r="D14" s="12"/>
      <c r="E14" s="22"/>
      <c r="F14" s="1"/>
      <c r="G14" s="297" t="s">
        <v>50</v>
      </c>
      <c r="H14" s="298"/>
      <c r="I14" s="1"/>
      <c r="J14" s="12"/>
      <c r="K14" s="22"/>
    </row>
    <row r="15" spans="1:16" x14ac:dyDescent="0.25">
      <c r="A15" s="277" t="s">
        <v>36</v>
      </c>
      <c r="B15" s="278"/>
      <c r="C15" s="1"/>
      <c r="D15" s="1"/>
      <c r="E15" s="8"/>
      <c r="F15" s="1"/>
      <c r="G15" s="297"/>
      <c r="H15" s="298"/>
      <c r="I15" s="1"/>
      <c r="J15" s="1"/>
      <c r="K15" s="8"/>
    </row>
    <row r="16" spans="1:16" x14ac:dyDescent="0.25">
      <c r="A16" s="277" t="s">
        <v>37</v>
      </c>
      <c r="B16" s="278"/>
      <c r="C16" s="1"/>
      <c r="D16" s="1"/>
      <c r="E16" s="8"/>
      <c r="F16" s="1"/>
      <c r="G16" s="297" t="s">
        <v>51</v>
      </c>
      <c r="H16" s="298"/>
      <c r="I16" s="1"/>
      <c r="J16" s="1"/>
      <c r="K16" s="8"/>
    </row>
    <row r="17" spans="1:11" x14ac:dyDescent="0.25">
      <c r="A17" s="277" t="s">
        <v>38</v>
      </c>
      <c r="B17" s="278"/>
      <c r="C17" s="1"/>
      <c r="D17" s="1"/>
      <c r="E17" s="8"/>
      <c r="F17" s="1"/>
      <c r="G17" s="297" t="s">
        <v>52</v>
      </c>
      <c r="H17" s="298"/>
      <c r="I17" s="1"/>
      <c r="J17" s="1"/>
      <c r="K17" s="8"/>
    </row>
    <row r="18" spans="1:11" x14ac:dyDescent="0.25">
      <c r="A18" s="277" t="s">
        <v>39</v>
      </c>
      <c r="B18" s="278"/>
      <c r="C18" s="1"/>
      <c r="D18" s="1"/>
      <c r="E18" s="8"/>
      <c r="F18" s="1"/>
      <c r="G18" s="299" t="s">
        <v>53</v>
      </c>
      <c r="H18" s="300"/>
      <c r="I18" s="1"/>
      <c r="J18" s="1"/>
      <c r="K18" s="8"/>
    </row>
    <row r="19" spans="1:11" x14ac:dyDescent="0.25">
      <c r="A19" s="277" t="s">
        <v>40</v>
      </c>
      <c r="B19" s="278"/>
      <c r="C19" s="1"/>
      <c r="D19" s="1"/>
      <c r="E19" s="8"/>
      <c r="F19" s="1"/>
      <c r="G19" s="12"/>
      <c r="H19" s="22"/>
      <c r="I19" s="1"/>
      <c r="J19" s="9"/>
      <c r="K19" s="8"/>
    </row>
    <row r="20" spans="1:11" x14ac:dyDescent="0.25">
      <c r="A20" s="277" t="s">
        <v>41</v>
      </c>
      <c r="B20" s="278"/>
      <c r="C20" s="1"/>
      <c r="D20" s="1"/>
      <c r="E20" s="8"/>
      <c r="F20" s="1"/>
      <c r="G20" s="12"/>
      <c r="H20" s="25"/>
      <c r="I20" s="1"/>
      <c r="J20" s="9"/>
      <c r="K20" s="8"/>
    </row>
    <row r="21" spans="1:11" x14ac:dyDescent="0.25">
      <c r="A21" s="277" t="s">
        <v>42</v>
      </c>
      <c r="B21" s="278"/>
      <c r="C21" s="1"/>
      <c r="D21" s="1"/>
      <c r="E21" s="8"/>
      <c r="F21" s="1"/>
      <c r="G21" s="12"/>
      <c r="H21" s="25"/>
      <c r="I21" s="1"/>
      <c r="J21" s="9"/>
      <c r="K21" s="8"/>
    </row>
    <row r="22" spans="1:11" x14ac:dyDescent="0.25">
      <c r="A22" s="269" t="s">
        <v>43</v>
      </c>
      <c r="B22" s="270"/>
      <c r="C22" s="1"/>
      <c r="D22" s="1"/>
      <c r="E22" s="8"/>
      <c r="F22" s="1"/>
      <c r="G22" s="12"/>
      <c r="H22" s="25"/>
      <c r="I22" s="1"/>
      <c r="J22" s="9"/>
      <c r="K22" s="8"/>
    </row>
    <row r="23" spans="1:11" x14ac:dyDescent="0.25">
      <c r="A23" s="1"/>
      <c r="B23" s="1"/>
      <c r="C23" s="1"/>
      <c r="D23" s="1"/>
      <c r="E23" s="23"/>
      <c r="F23" s="1"/>
      <c r="G23" s="1"/>
      <c r="H23" s="23"/>
      <c r="I23" s="1"/>
      <c r="J23" s="1"/>
      <c r="K23" s="23"/>
    </row>
    <row r="24" spans="1:11" x14ac:dyDescent="0.25">
      <c r="A24" s="256" t="s">
        <v>44</v>
      </c>
      <c r="B24" s="173"/>
      <c r="C24" s="1"/>
      <c r="D24" s="256" t="s">
        <v>44</v>
      </c>
      <c r="E24" s="173"/>
      <c r="F24" s="1"/>
      <c r="G24" s="256" t="s">
        <v>44</v>
      </c>
      <c r="H24" s="173"/>
      <c r="I24" s="1"/>
      <c r="J24" s="256" t="s">
        <v>44</v>
      </c>
      <c r="K24" s="173"/>
    </row>
    <row r="25" spans="1:11" x14ac:dyDescent="0.25">
      <c r="A25" s="258" t="s">
        <v>21</v>
      </c>
      <c r="B25" s="260"/>
      <c r="C25" s="1"/>
      <c r="D25" s="258" t="s">
        <v>45</v>
      </c>
      <c r="E25" s="260"/>
      <c r="F25" s="1"/>
      <c r="G25" s="258" t="s">
        <v>45</v>
      </c>
      <c r="H25" s="260"/>
      <c r="I25" s="1"/>
      <c r="J25" s="258" t="s">
        <v>45</v>
      </c>
      <c r="K25" s="260"/>
    </row>
    <row r="26" spans="1:11" x14ac:dyDescent="0.25">
      <c r="A26" s="258" t="s">
        <v>59</v>
      </c>
      <c r="B26" s="260"/>
      <c r="C26" s="1"/>
      <c r="D26" s="261" t="s">
        <v>46</v>
      </c>
      <c r="E26" s="175"/>
      <c r="F26" s="1"/>
      <c r="G26" s="261" t="s">
        <v>48</v>
      </c>
      <c r="H26" s="175"/>
      <c r="I26" s="1"/>
      <c r="J26" s="261" t="s">
        <v>47</v>
      </c>
      <c r="K26" s="175"/>
    </row>
    <row r="27" spans="1:11" x14ac:dyDescent="0.25">
      <c r="A27" s="261" t="s">
        <v>22</v>
      </c>
      <c r="B27" s="175"/>
      <c r="D27" s="1"/>
      <c r="E27" s="1"/>
      <c r="F27" s="1"/>
      <c r="G27" s="1"/>
      <c r="H27" s="1"/>
      <c r="I27" s="1"/>
      <c r="J27" s="1"/>
      <c r="K27" s="1"/>
    </row>
    <row r="28" spans="1:11" x14ac:dyDescent="0.25">
      <c r="A28" s="1"/>
      <c r="B28" s="1"/>
      <c r="C28" s="1"/>
      <c r="D28" s="1"/>
      <c r="E28" s="1"/>
      <c r="F28" s="1"/>
      <c r="G28" s="1"/>
      <c r="H28" s="1"/>
      <c r="I28" s="1"/>
      <c r="J28" s="1"/>
      <c r="K28" s="1"/>
    </row>
  </sheetData>
  <sheetProtection password="DD0B" sheet="1" objects="1" scenarios="1"/>
  <mergeCells count="45">
    <mergeCell ref="A24:B24"/>
    <mergeCell ref="A25:B25"/>
    <mergeCell ref="A26:B26"/>
    <mergeCell ref="A27:B27"/>
    <mergeCell ref="D26:E26"/>
    <mergeCell ref="D24:E24"/>
    <mergeCell ref="D25:E25"/>
    <mergeCell ref="G26:H26"/>
    <mergeCell ref="J26:K26"/>
    <mergeCell ref="G16:H16"/>
    <mergeCell ref="G17:H17"/>
    <mergeCell ref="G18:H18"/>
    <mergeCell ref="G24:H24"/>
    <mergeCell ref="J24:K24"/>
    <mergeCell ref="G25:H25"/>
    <mergeCell ref="J25:K25"/>
    <mergeCell ref="J8:K8"/>
    <mergeCell ref="A10:B10"/>
    <mergeCell ref="G10:H10"/>
    <mergeCell ref="A15:B15"/>
    <mergeCell ref="A16:B16"/>
    <mergeCell ref="A12:B12"/>
    <mergeCell ref="A13:B13"/>
    <mergeCell ref="J12:K12"/>
    <mergeCell ref="J13:K13"/>
    <mergeCell ref="D10:E10"/>
    <mergeCell ref="J10:K10"/>
    <mergeCell ref="G13:H13"/>
    <mergeCell ref="D12:E12"/>
    <mergeCell ref="D13:E13"/>
    <mergeCell ref="G14:H14"/>
    <mergeCell ref="G15:H15"/>
    <mergeCell ref="E2:G2"/>
    <mergeCell ref="E4:G4"/>
    <mergeCell ref="E5:G5"/>
    <mergeCell ref="A22:B22"/>
    <mergeCell ref="G8:H8"/>
    <mergeCell ref="A8:B8"/>
    <mergeCell ref="D8:E8"/>
    <mergeCell ref="A17:B17"/>
    <mergeCell ref="A18:B18"/>
    <mergeCell ref="A19:B19"/>
    <mergeCell ref="A20:B20"/>
    <mergeCell ref="A21:B21"/>
    <mergeCell ref="G12:H12"/>
  </mergeCells>
  <pageMargins left="0" right="0" top="0"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8"/>
  <dimension ref="A1:Q27"/>
  <sheetViews>
    <sheetView view="pageBreakPreview" zoomScaleNormal="100" zoomScaleSheetLayoutView="100" workbookViewId="0">
      <selection activeCell="N7" sqref="N7"/>
    </sheetView>
  </sheetViews>
  <sheetFormatPr baseColWidth="10" defaultRowHeight="15.75" x14ac:dyDescent="0.25"/>
  <cols>
    <col min="1" max="1" width="2.625" style="2" customWidth="1"/>
    <col min="2" max="2" width="11.625" style="2" customWidth="1"/>
    <col min="3" max="3" width="2.625" style="2" customWidth="1"/>
    <col min="4" max="4" width="11.625" style="2" customWidth="1"/>
    <col min="5" max="5" width="2.625" style="2" customWidth="1"/>
    <col min="6" max="6" width="11.625" style="2" customWidth="1"/>
    <col min="7" max="7" width="2.625" style="2" customWidth="1"/>
    <col min="8" max="8" width="11.625" style="2" customWidth="1"/>
    <col min="9" max="9" width="2.625" style="2" customWidth="1"/>
    <col min="10" max="10" width="11.625" style="2" customWidth="1"/>
    <col min="11" max="11" width="2.625" style="2" customWidth="1"/>
    <col min="12" max="12" width="11.625" style="2" customWidth="1"/>
    <col min="13" max="13" width="2.625" style="2" customWidth="1"/>
    <col min="14" max="14" width="11" style="2"/>
    <col min="15" max="15" width="2.625" style="2" customWidth="1"/>
    <col min="16" max="16" width="11" style="2"/>
    <col min="17" max="17" width="2.625" style="2" customWidth="1"/>
    <col min="18" max="16384" width="11" style="2"/>
  </cols>
  <sheetData>
    <row r="1" spans="1:17" ht="16.5" thickBot="1" x14ac:dyDescent="0.3">
      <c r="A1" s="1"/>
      <c r="B1" s="1"/>
      <c r="C1" s="1"/>
      <c r="D1" s="1"/>
      <c r="E1" s="1"/>
      <c r="F1" s="1"/>
      <c r="G1" s="1"/>
      <c r="H1" s="1"/>
      <c r="I1" s="1"/>
      <c r="J1" s="1"/>
      <c r="K1" s="1"/>
      <c r="L1" s="1"/>
      <c r="M1" s="1"/>
      <c r="N1" s="1"/>
      <c r="O1" s="1"/>
      <c r="P1" s="1"/>
      <c r="Q1" s="1"/>
    </row>
    <row r="2" spans="1:17" ht="16.5" thickBot="1" x14ac:dyDescent="0.3">
      <c r="A2" s="1"/>
      <c r="B2" s="1"/>
      <c r="C2" s="1"/>
      <c r="D2" s="1"/>
      <c r="E2" s="1"/>
      <c r="F2" s="12"/>
      <c r="G2" s="12"/>
      <c r="H2" s="202" t="s">
        <v>2</v>
      </c>
      <c r="I2" s="203"/>
      <c r="J2" s="204"/>
      <c r="K2" s="1"/>
      <c r="L2" s="1"/>
      <c r="M2" s="1"/>
      <c r="N2" s="1"/>
      <c r="O2" s="1"/>
      <c r="P2" s="1"/>
      <c r="Q2" s="1"/>
    </row>
    <row r="3" spans="1:17" ht="16.5" thickBot="1" x14ac:dyDescent="0.3">
      <c r="A3" s="1"/>
      <c r="B3" s="1"/>
      <c r="C3" s="1"/>
      <c r="D3" s="1"/>
      <c r="E3" s="1"/>
      <c r="F3" s="1"/>
      <c r="G3" s="1"/>
      <c r="H3" s="1"/>
      <c r="I3" s="1"/>
      <c r="J3" s="1"/>
      <c r="K3" s="1"/>
      <c r="L3" s="1"/>
      <c r="M3" s="1"/>
      <c r="N3" s="1"/>
      <c r="O3" s="1"/>
      <c r="P3" s="1"/>
      <c r="Q3" s="1"/>
    </row>
    <row r="4" spans="1:17" ht="16.5" thickTop="1" x14ac:dyDescent="0.25">
      <c r="A4" s="1"/>
      <c r="B4" s="1"/>
      <c r="C4" s="1"/>
      <c r="D4" s="1"/>
      <c r="E4" s="1"/>
      <c r="F4" s="12"/>
      <c r="G4" s="12"/>
      <c r="H4" s="205" t="s">
        <v>4</v>
      </c>
      <c r="I4" s="206"/>
      <c r="J4" s="207"/>
      <c r="K4" s="1"/>
      <c r="L4" s="1"/>
      <c r="M4" s="1"/>
      <c r="N4" s="1"/>
      <c r="O4" s="1"/>
      <c r="P4" s="1"/>
      <c r="Q4" s="1"/>
    </row>
    <row r="5" spans="1:17" ht="16.5" thickBot="1" x14ac:dyDescent="0.3">
      <c r="A5" s="1"/>
      <c r="B5" s="1"/>
      <c r="C5" s="1"/>
      <c r="D5" s="1"/>
      <c r="E5" s="1"/>
      <c r="F5" s="12"/>
      <c r="G5" s="15"/>
      <c r="H5" s="208" t="s">
        <v>5</v>
      </c>
      <c r="I5" s="209"/>
      <c r="J5" s="210"/>
      <c r="K5" s="1"/>
      <c r="L5" s="1"/>
      <c r="M5" s="1"/>
      <c r="N5" s="1"/>
      <c r="O5" s="1"/>
      <c r="P5" s="1"/>
      <c r="Q5" s="1"/>
    </row>
    <row r="6" spans="1:17" ht="17.25" thickTop="1" thickBot="1" x14ac:dyDescent="0.3">
      <c r="A6" s="1"/>
      <c r="B6" s="1"/>
      <c r="C6" s="1"/>
      <c r="D6" s="1"/>
      <c r="E6" s="1"/>
      <c r="F6" s="1"/>
      <c r="G6" s="1"/>
      <c r="H6" s="26"/>
      <c r="I6" s="30"/>
      <c r="J6" s="1"/>
      <c r="K6" s="1"/>
      <c r="L6" s="1"/>
      <c r="M6" s="1"/>
      <c r="N6" s="1"/>
      <c r="O6" s="1"/>
      <c r="P6" s="1"/>
      <c r="Q6" s="1"/>
    </row>
    <row r="7" spans="1:17" ht="50.1" customHeight="1" thickBot="1" x14ac:dyDescent="0.3">
      <c r="A7" s="12"/>
      <c r="B7" s="12"/>
      <c r="C7" s="1"/>
      <c r="D7" s="1"/>
      <c r="E7" s="1"/>
      <c r="F7" s="12"/>
      <c r="G7" s="271" t="s">
        <v>29</v>
      </c>
      <c r="H7" s="301"/>
      <c r="I7" s="301"/>
      <c r="J7" s="301"/>
      <c r="K7" s="272"/>
      <c r="L7" s="27"/>
      <c r="M7" s="1"/>
      <c r="N7" s="1"/>
      <c r="O7" s="1"/>
      <c r="P7" s="1"/>
      <c r="Q7" s="1"/>
    </row>
    <row r="8" spans="1:17" ht="16.5" customHeight="1" x14ac:dyDescent="0.25">
      <c r="A8" s="12"/>
      <c r="B8" s="12"/>
      <c r="C8" s="1"/>
      <c r="D8" s="1"/>
      <c r="E8" s="1"/>
      <c r="F8" s="12"/>
      <c r="G8" s="12"/>
      <c r="H8" s="12"/>
      <c r="I8" s="25"/>
      <c r="J8" s="12"/>
      <c r="K8" s="12"/>
      <c r="L8" s="27"/>
      <c r="M8" s="1"/>
      <c r="N8" s="1"/>
      <c r="O8" s="1"/>
      <c r="P8" s="1"/>
      <c r="Q8" s="1"/>
    </row>
    <row r="9" spans="1:17" ht="16.5" customHeight="1" x14ac:dyDescent="0.25">
      <c r="A9" s="12"/>
      <c r="B9" s="12"/>
      <c r="C9" s="1"/>
      <c r="D9" s="1"/>
      <c r="E9" s="1"/>
      <c r="F9" s="22"/>
      <c r="G9" s="32"/>
      <c r="H9" s="32"/>
      <c r="I9" s="32"/>
      <c r="J9" s="32"/>
      <c r="K9" s="32"/>
      <c r="L9" s="37"/>
      <c r="M9" s="1"/>
      <c r="O9" s="1"/>
      <c r="P9" s="1"/>
      <c r="Q9" s="1"/>
    </row>
    <row r="10" spans="1:17" ht="16.5" customHeight="1" x14ac:dyDescent="0.25">
      <c r="A10" s="12"/>
      <c r="B10" s="12"/>
      <c r="C10" s="1"/>
      <c r="D10" s="256" t="s">
        <v>55</v>
      </c>
      <c r="E10" s="257"/>
      <c r="F10" s="173"/>
      <c r="G10" s="12"/>
      <c r="H10" s="12"/>
      <c r="I10" s="12"/>
      <c r="J10" s="12"/>
      <c r="K10" s="12"/>
      <c r="L10" s="256" t="s">
        <v>44</v>
      </c>
      <c r="M10" s="257"/>
      <c r="N10" s="173"/>
      <c r="O10" s="1"/>
      <c r="P10" s="1"/>
      <c r="Q10" s="1"/>
    </row>
    <row r="11" spans="1:17" ht="16.5" customHeight="1" x14ac:dyDescent="0.25">
      <c r="A11" s="12"/>
      <c r="B11" s="12"/>
      <c r="C11" s="1"/>
      <c r="D11" s="258" t="s">
        <v>76</v>
      </c>
      <c r="E11" s="259"/>
      <c r="F11" s="260"/>
      <c r="G11" s="12"/>
      <c r="H11" s="12"/>
      <c r="I11" s="12"/>
      <c r="J11" s="12"/>
      <c r="K11" s="12"/>
      <c r="L11" s="258" t="s">
        <v>45</v>
      </c>
      <c r="M11" s="259"/>
      <c r="N11" s="260"/>
      <c r="O11" s="1"/>
      <c r="P11" s="1"/>
      <c r="Q11" s="1"/>
    </row>
    <row r="12" spans="1:17" ht="16.5" customHeight="1" x14ac:dyDescent="0.25">
      <c r="A12" s="12"/>
      <c r="B12" s="12"/>
      <c r="C12" s="1"/>
      <c r="D12" s="28"/>
      <c r="E12" s="34"/>
      <c r="F12" s="11"/>
      <c r="G12" s="12"/>
      <c r="H12" s="12"/>
      <c r="I12" s="12"/>
      <c r="J12" s="12"/>
      <c r="K12" s="12"/>
      <c r="L12" s="258" t="s">
        <v>48</v>
      </c>
      <c r="M12" s="259"/>
      <c r="N12" s="260"/>
      <c r="O12" s="1"/>
      <c r="P12" s="1"/>
      <c r="Q12" s="1"/>
    </row>
    <row r="13" spans="1:17" ht="16.5" customHeight="1" x14ac:dyDescent="0.25">
      <c r="A13" s="12"/>
      <c r="B13" s="12"/>
      <c r="C13" s="1"/>
      <c r="D13" s="261" t="s">
        <v>75</v>
      </c>
      <c r="E13" s="262"/>
      <c r="F13" s="175"/>
      <c r="G13" s="12"/>
      <c r="H13" s="12"/>
      <c r="I13" s="12"/>
      <c r="J13" s="12"/>
      <c r="K13" s="12"/>
      <c r="L13" s="258" t="s">
        <v>77</v>
      </c>
      <c r="M13" s="259"/>
      <c r="N13" s="260"/>
      <c r="O13" s="1"/>
      <c r="P13" s="1"/>
      <c r="Q13" s="1"/>
    </row>
    <row r="14" spans="1:17" ht="16.5" customHeight="1" x14ac:dyDescent="0.25">
      <c r="A14" s="12"/>
      <c r="B14" s="12"/>
      <c r="C14" s="1"/>
      <c r="D14" s="1"/>
      <c r="E14" s="7"/>
      <c r="F14" s="12"/>
      <c r="G14" s="12"/>
      <c r="H14" s="12"/>
      <c r="I14" s="12"/>
      <c r="J14" s="12"/>
      <c r="K14" s="12"/>
      <c r="L14" s="306" t="s">
        <v>78</v>
      </c>
      <c r="M14" s="259"/>
      <c r="N14" s="260"/>
      <c r="O14" s="1"/>
      <c r="P14" s="1"/>
      <c r="Q14" s="1"/>
    </row>
    <row r="15" spans="1:17" ht="16.5" customHeight="1" x14ac:dyDescent="0.25">
      <c r="A15" s="12"/>
      <c r="B15" s="12"/>
      <c r="C15" s="1"/>
      <c r="D15" s="1"/>
      <c r="E15" s="8"/>
      <c r="F15" s="12"/>
      <c r="G15" s="12"/>
      <c r="H15" s="12"/>
      <c r="I15" s="12"/>
      <c r="J15" s="12"/>
      <c r="K15" s="12"/>
      <c r="L15" s="261" t="s">
        <v>79</v>
      </c>
      <c r="M15" s="262"/>
      <c r="N15" s="175"/>
      <c r="O15" s="1"/>
      <c r="P15" s="1"/>
      <c r="Q15" s="1"/>
    </row>
    <row r="16" spans="1:17" ht="16.5" customHeight="1" x14ac:dyDescent="0.25">
      <c r="A16" s="12"/>
      <c r="B16" s="12"/>
      <c r="C16" s="1"/>
      <c r="D16" s="1"/>
      <c r="E16" s="23"/>
      <c r="F16" s="12"/>
      <c r="G16" s="12"/>
      <c r="H16" s="12"/>
      <c r="I16" s="12"/>
      <c r="J16" s="12"/>
      <c r="K16" s="12"/>
      <c r="L16" s="27"/>
      <c r="M16" s="23"/>
      <c r="O16" s="1"/>
      <c r="P16" s="1"/>
      <c r="Q16" s="1"/>
    </row>
    <row r="17" spans="1:17" ht="16.5" customHeight="1" thickBot="1" x14ac:dyDescent="0.3">
      <c r="A17" s="1"/>
      <c r="B17" s="1"/>
      <c r="C17" s="7"/>
      <c r="D17" s="5"/>
      <c r="E17" s="5"/>
      <c r="F17" s="5"/>
      <c r="G17" s="31"/>
      <c r="H17" s="35"/>
      <c r="I17" s="1"/>
      <c r="J17" s="36"/>
      <c r="K17" s="5"/>
      <c r="L17" s="18"/>
      <c r="M17" s="5"/>
      <c r="N17" s="18"/>
      <c r="O17" s="33"/>
      <c r="P17" s="1"/>
      <c r="Q17" s="1"/>
    </row>
    <row r="18" spans="1:17" ht="50.1" customHeight="1" thickTop="1" thickBot="1" x14ac:dyDescent="0.3">
      <c r="A18" s="12"/>
      <c r="B18" s="285" t="s">
        <v>60</v>
      </c>
      <c r="C18" s="302"/>
      <c r="D18" s="286"/>
      <c r="E18" s="27"/>
      <c r="F18" s="285" t="s">
        <v>61</v>
      </c>
      <c r="G18" s="302"/>
      <c r="H18" s="286"/>
      <c r="I18" s="1"/>
      <c r="J18" s="285" t="s">
        <v>62</v>
      </c>
      <c r="K18" s="302"/>
      <c r="L18" s="286"/>
      <c r="M18" s="1"/>
      <c r="N18" s="285" t="s">
        <v>63</v>
      </c>
      <c r="O18" s="302"/>
      <c r="P18" s="286"/>
    </row>
    <row r="19" spans="1:17" ht="16.5" thickTop="1" x14ac:dyDescent="0.25">
      <c r="A19" s="1"/>
      <c r="B19" s="1"/>
      <c r="C19" s="3"/>
      <c r="D19" s="1"/>
      <c r="E19" s="1"/>
      <c r="F19" s="1"/>
      <c r="G19" s="17"/>
      <c r="H19" s="1"/>
      <c r="I19" s="1"/>
      <c r="J19" s="1"/>
      <c r="K19" s="8"/>
      <c r="M19" s="1"/>
      <c r="O19" s="17"/>
      <c r="P19" s="1"/>
      <c r="Q19" s="1"/>
    </row>
    <row r="20" spans="1:17" x14ac:dyDescent="0.25">
      <c r="A20" s="1"/>
      <c r="B20" s="256" t="s">
        <v>67</v>
      </c>
      <c r="C20" s="257"/>
      <c r="D20" s="173"/>
      <c r="F20" s="256" t="s">
        <v>71</v>
      </c>
      <c r="G20" s="257"/>
      <c r="H20" s="173"/>
      <c r="I20" s="1"/>
      <c r="J20" s="256" t="s">
        <v>45</v>
      </c>
      <c r="K20" s="257"/>
      <c r="L20" s="173"/>
      <c r="M20" s="1"/>
      <c r="N20" s="256" t="s">
        <v>45</v>
      </c>
      <c r="O20" s="257"/>
      <c r="P20" s="173"/>
      <c r="Q20" s="1"/>
    </row>
    <row r="21" spans="1:17" x14ac:dyDescent="0.25">
      <c r="A21" s="1"/>
      <c r="B21" s="261" t="s">
        <v>68</v>
      </c>
      <c r="C21" s="262"/>
      <c r="D21" s="175"/>
      <c r="F21" s="258" t="s">
        <v>72</v>
      </c>
      <c r="G21" s="259"/>
      <c r="H21" s="260"/>
      <c r="I21" s="1"/>
      <c r="J21" s="258" t="s">
        <v>64</v>
      </c>
      <c r="K21" s="259"/>
      <c r="L21" s="260"/>
      <c r="M21" s="1"/>
      <c r="N21" s="258" t="s">
        <v>73</v>
      </c>
      <c r="O21" s="259"/>
      <c r="P21" s="260"/>
      <c r="Q21" s="1"/>
    </row>
    <row r="22" spans="1:17" x14ac:dyDescent="0.25">
      <c r="A22" s="1"/>
      <c r="B22" s="1"/>
      <c r="C22" s="7"/>
      <c r="D22" s="1"/>
      <c r="E22" s="1"/>
      <c r="F22" s="28"/>
      <c r="G22" s="34"/>
      <c r="H22" s="29"/>
      <c r="I22" s="1"/>
      <c r="J22" s="258" t="s">
        <v>77</v>
      </c>
      <c r="K22" s="259"/>
      <c r="L22" s="260"/>
      <c r="M22" s="1"/>
      <c r="N22" s="261" t="s">
        <v>74</v>
      </c>
      <c r="O22" s="262"/>
      <c r="P22" s="175"/>
      <c r="Q22" s="1"/>
    </row>
    <row r="23" spans="1:17" x14ac:dyDescent="0.25">
      <c r="A23" s="1"/>
      <c r="B23" s="12"/>
      <c r="C23" s="25"/>
      <c r="D23" s="12"/>
      <c r="E23" s="1"/>
      <c r="F23" s="258" t="s">
        <v>69</v>
      </c>
      <c r="G23" s="259"/>
      <c r="H23" s="260"/>
      <c r="I23" s="1"/>
      <c r="J23" s="258" t="s">
        <v>65</v>
      </c>
      <c r="K23" s="259"/>
      <c r="L23" s="260"/>
      <c r="M23" s="1"/>
      <c r="N23" s="1"/>
      <c r="O23" s="13"/>
      <c r="P23" s="1"/>
      <c r="Q23" s="1"/>
    </row>
    <row r="24" spans="1:17" x14ac:dyDescent="0.25">
      <c r="A24" s="1"/>
      <c r="B24" s="12"/>
      <c r="C24" s="25"/>
      <c r="D24" s="12"/>
      <c r="E24" s="1"/>
      <c r="F24" s="261" t="s">
        <v>70</v>
      </c>
      <c r="G24" s="262"/>
      <c r="H24" s="175"/>
      <c r="I24" s="1"/>
      <c r="J24" s="261" t="s">
        <v>66</v>
      </c>
      <c r="K24" s="262"/>
      <c r="L24" s="175"/>
      <c r="M24" s="1"/>
      <c r="N24" s="1"/>
      <c r="O24" s="9"/>
      <c r="P24" s="1"/>
      <c r="Q24" s="1"/>
    </row>
    <row r="25" spans="1:17" x14ac:dyDescent="0.25">
      <c r="A25" s="1"/>
      <c r="B25" s="1"/>
      <c r="C25" s="23"/>
      <c r="D25" s="1"/>
      <c r="E25" s="1"/>
      <c r="F25" s="1"/>
      <c r="G25" s="39"/>
      <c r="H25" s="1"/>
      <c r="I25" s="1"/>
      <c r="J25" s="1"/>
      <c r="K25" s="24"/>
      <c r="L25" s="1"/>
      <c r="M25" s="1"/>
      <c r="N25" s="1"/>
      <c r="O25" s="38"/>
      <c r="P25" s="1"/>
      <c r="Q25" s="1"/>
    </row>
    <row r="26" spans="1:17" x14ac:dyDescent="0.25">
      <c r="A26" s="1"/>
      <c r="B26" s="303" t="s">
        <v>82</v>
      </c>
      <c r="C26" s="304"/>
      <c r="D26" s="305"/>
      <c r="F26" s="303" t="s">
        <v>81</v>
      </c>
      <c r="G26" s="304"/>
      <c r="H26" s="305"/>
      <c r="I26" s="1"/>
      <c r="J26" s="303" t="s">
        <v>80</v>
      </c>
      <c r="K26" s="304"/>
      <c r="L26" s="305"/>
      <c r="N26" s="303" t="s">
        <v>81</v>
      </c>
      <c r="O26" s="304"/>
      <c r="P26" s="305"/>
      <c r="Q26" s="1"/>
    </row>
    <row r="27" spans="1:17" x14ac:dyDescent="0.25">
      <c r="A27" s="1"/>
      <c r="B27" s="1"/>
      <c r="C27" s="1"/>
      <c r="D27" s="1"/>
      <c r="E27" s="1"/>
      <c r="F27" s="1"/>
      <c r="G27" s="1"/>
      <c r="H27" s="1"/>
      <c r="I27" s="1"/>
      <c r="J27" s="1"/>
      <c r="K27" s="1"/>
      <c r="L27" s="1"/>
      <c r="M27" s="1"/>
      <c r="N27" s="1"/>
      <c r="O27" s="1"/>
      <c r="P27" s="1"/>
      <c r="Q27" s="1"/>
    </row>
  </sheetData>
  <sheetProtection password="DD0B" sheet="1" objects="1" scenarios="1"/>
  <mergeCells count="35">
    <mergeCell ref="N26:P26"/>
    <mergeCell ref="D10:F10"/>
    <mergeCell ref="L10:N10"/>
    <mergeCell ref="L11:N11"/>
    <mergeCell ref="L12:N12"/>
    <mergeCell ref="L14:N14"/>
    <mergeCell ref="L15:N15"/>
    <mergeCell ref="L13:N13"/>
    <mergeCell ref="N22:P22"/>
    <mergeCell ref="B20:D20"/>
    <mergeCell ref="B21:D21"/>
    <mergeCell ref="J21:L21"/>
    <mergeCell ref="J23:L23"/>
    <mergeCell ref="D13:F13"/>
    <mergeCell ref="D11:F11"/>
    <mergeCell ref="J26:L26"/>
    <mergeCell ref="B26:D26"/>
    <mergeCell ref="F26:H26"/>
    <mergeCell ref="B18:D18"/>
    <mergeCell ref="F20:H20"/>
    <mergeCell ref="F21:H21"/>
    <mergeCell ref="F23:H23"/>
    <mergeCell ref="F24:H24"/>
    <mergeCell ref="F18:H18"/>
    <mergeCell ref="H2:J2"/>
    <mergeCell ref="H4:J4"/>
    <mergeCell ref="H5:J5"/>
    <mergeCell ref="J24:L24"/>
    <mergeCell ref="N20:P20"/>
    <mergeCell ref="N21:P21"/>
    <mergeCell ref="J22:L22"/>
    <mergeCell ref="G7:K7"/>
    <mergeCell ref="J18:L18"/>
    <mergeCell ref="N18:P18"/>
    <mergeCell ref="J20:L20"/>
  </mergeCells>
  <pageMargins left="0" right="0" top="0"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Partis Politiques</vt:lpstr>
      <vt:lpstr>Gouvernements</vt:lpstr>
      <vt:lpstr>fichier gouvernements</vt:lpstr>
      <vt:lpstr>Fédéral</vt:lpstr>
      <vt:lpstr>Communautés</vt:lpstr>
      <vt:lpstr>Communauté française</vt:lpstr>
      <vt:lpstr>G.CF</vt:lpstr>
      <vt:lpstr>G.CF.</vt:lpstr>
      <vt:lpstr>G.F.</vt:lpstr>
      <vt:lpstr>G.G.</vt:lpstr>
      <vt:lpstr>G.RB</vt:lpstr>
      <vt:lpstr>G.W.</vt:lpstr>
      <vt:lpstr>GCF</vt:lpstr>
      <vt:lpstr>GF</vt:lpstr>
      <vt:lpstr>GFl</vt:lpstr>
      <vt:lpstr>GG</vt:lpstr>
      <vt:lpstr>GRB</vt:lpstr>
      <vt:lpstr>GW</vt:lpstr>
      <vt:lpstr>Communautés!Zone_d_impression</vt:lpstr>
      <vt:lpstr>Fédéral!Zone_d_impression</vt:lpstr>
      <vt:lpstr>Gouvernements!Zone_d_impression</vt:lpstr>
      <vt:lpstr>'Partis Politiques'!Zone_d_impression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CAILLET</dc:creator>
  <cp:lastModifiedBy>Michel CAILLET</cp:lastModifiedBy>
  <cp:lastPrinted>2020-10-01T10:28:22Z</cp:lastPrinted>
  <dcterms:created xsi:type="dcterms:W3CDTF">2012-11-19T13:39:54Z</dcterms:created>
  <dcterms:modified xsi:type="dcterms:W3CDTF">2025-02-22T11:58:20Z</dcterms:modified>
</cp:coreProperties>
</file>